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75" yWindow="3105" windowWidth="11565" windowHeight="3405" tabRatio="922"/>
  </bookViews>
  <sheets>
    <sheet name="Приложение №1" sheetId="33" r:id="rId1"/>
    <sheet name="налог на им-во" sheetId="104" state="hidden" r:id="rId2"/>
    <sheet name="2.10 Аренда факт" sheetId="89" state="hidden" r:id="rId3"/>
    <sheet name="2.11 Концессия" sheetId="96" state="hidden" r:id="rId4"/>
    <sheet name="Лист3" sheetId="78" state="hidden" r:id="rId5"/>
  </sheets>
  <externalReferences>
    <externalReference r:id="rId6"/>
    <externalReference r:id="rId7"/>
    <externalReference r:id="rId8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ATASCREEN_PREFIX">[1]SOL!$B$2</definedName>
    <definedName name="end_01" localSheetId="3">#REF!</definedName>
    <definedName name="end_01">#REF!</definedName>
    <definedName name="MO_LIST_11">[2]REESTR_MO!$B$64</definedName>
    <definedName name="MR_LIST">[2]REESTR_MO!$D$2:$D$45</definedName>
    <definedName name="org">[2]Титульный!$J$18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d">[2]Титульный!$J$13</definedName>
    <definedName name="PROT_22" localSheetId="3">P3_PROT_22,P4_PROT_22,P5_PROT_22</definedName>
    <definedName name="PROT_22">P3_PROT_22,P4_PROT_22,P5_PROT_22</definedName>
    <definedName name="QUOTE">[1]SOL!$B$8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3">P1_SCOPE_16_PRT,P2_SCOPE_16_PRT</definedName>
    <definedName name="SCOPE_16_PRT">P1_SCOPE_16_PRT,P2_SCOPE_16_PRT</definedName>
    <definedName name="Scope_17_PRT" localSheetId="3">P1_SCOPE_16_PRT,P2_SCOPE_16_PRT</definedName>
    <definedName name="Scope_17_PRT">P1_SCOPE_16_PRT,P2_SCOPE_16_PRT</definedName>
    <definedName name="SCOPE_PER_PRT" localSheetId="3">P5_SCOPE_PER_PRT,P6_SCOPE_PER_PRT,P7_SCOPE_PER_PRT,P8_SCOPE_PER_PRT</definedName>
    <definedName name="SCOPE_PER_PRT">P5_SCOPE_PER_PRT,P6_SCOPE_PER_PRT,P7_SCOPE_PER_PRT,P8_SCOPE_PER_PRT</definedName>
    <definedName name="SCOPE_SV_PRT" localSheetId="3">P1_SCOPE_SV_PRT,P2_SCOPE_SV_PRT,P3_SCOPE_SV_PRT</definedName>
    <definedName name="SCOPE_SV_PRT">P1_SCOPE_SV_PRT,P2_SCOPE_SV_PRT,P3_SCOPE_SV_PRT</definedName>
    <definedName name="T2_DiapProt" localSheetId="3">P1_T2_DiapProt,P2_T2_DiapProt</definedName>
    <definedName name="T2_DiapProt">P1_T2_DiapProt,P2_T2_DiapProt</definedName>
    <definedName name="T6_Protect" localSheetId="3">P1_T6_Protect,P2_T6_Protect</definedName>
    <definedName name="T6_Protect">P1_T6_Protect,P2_T6_Protect</definedName>
    <definedName name="TEMPLATE_CODE">[1]SOL!$B$1</definedName>
    <definedName name="tit_inx_group">[2]TEHSHEET!$V$2:$V$11</definedName>
    <definedName name="tit_Otv_FIO">[2]Титульный!$J$43</definedName>
    <definedName name="tit_Ruk_FIO">[2]Титульный!$J$35</definedName>
    <definedName name="TOTAL" localSheetId="3">P1_TOTAL,P2_TOTAL,P3_TOTAL,P4_TOTAL,P5_TOTAL</definedName>
    <definedName name="TOTAL">P1_TOTAL,P2_TOTAL,P3_TOTAL,P4_TOTAL,P5_TOTAL</definedName>
    <definedName name="version">[2]Инструкция!$B$3</definedName>
    <definedName name="XLMNS_URL">[1]SOL!$B$7</definedName>
    <definedName name="Years">[2]TEHSHEET!$E$5:$E$16</definedName>
    <definedName name="А1" localSheetId="3">#REF!</definedName>
    <definedName name="А1" localSheetId="1">#REF!</definedName>
    <definedName name="А1">#REF!</definedName>
    <definedName name="_xlnm.Print_Titles" localSheetId="2">'2.10 Аренда факт'!$6:$6</definedName>
    <definedName name="_xlnm.Print_Titles" localSheetId="3">'2.11 Концессия'!$6:$6</definedName>
    <definedName name="_xlnm.Print_Titles" localSheetId="0">'Приложение №1'!$9:$9</definedName>
    <definedName name="й" localSheetId="3">P1_SCOPE_16_PRT,P2_SCOPE_16_PRT</definedName>
    <definedName name="й">P1_SCOPE_16_PRT,P2_SCOPE_16_PRT</definedName>
    <definedName name="мрпоп" localSheetId="3">P1_SCOPE_16_PRT,P2_SCOPE_16_PRT</definedName>
    <definedName name="мрпоп">P1_SCOPE_16_PRT,P2_SCOPE_16_PRT</definedName>
    <definedName name="_xlnm.Print_Area" localSheetId="2">'2.10 Аренда факт'!$B$1:$O$19</definedName>
    <definedName name="_xlnm.Print_Area" localSheetId="3">'2.11 Концессия'!$B$1:$P$19</definedName>
    <definedName name="_xlnm.Print_Area" localSheetId="0">'Приложение №1'!$A$1:$BU$123</definedName>
    <definedName name="ппп" localSheetId="3">#REF!</definedName>
    <definedName name="ппп" localSheetId="1">#REF!</definedName>
    <definedName name="ппп">#REF!</definedName>
    <definedName name="р" localSheetId="3">P5_SCOPE_PER_PRT,P6_SCOPE_PER_PRT,P7_SCOPE_PER_PRT,P8_SCOPE_PER_PRT</definedName>
    <definedName name="р">P5_SCOPE_PER_PRT,P6_SCOPE_PER_PRT,P7_SCOPE_PER_PRT,P8_SCOPE_PER_PRT</definedName>
  </definedNames>
  <calcPr calcId="145621" iterate="1"/>
  <fileRecoveryPr autoRecover="0"/>
</workbook>
</file>

<file path=xl/calcChain.xml><?xml version="1.0" encoding="utf-8"?>
<calcChain xmlns="http://schemas.openxmlformats.org/spreadsheetml/2006/main">
  <c r="BQ118" i="33" l="1"/>
  <c r="BQ117" i="33"/>
  <c r="BQ113" i="33"/>
  <c r="BQ112" i="33"/>
  <c r="BQ111" i="33"/>
  <c r="BQ89" i="33"/>
  <c r="BQ88" i="33"/>
  <c r="BQ82" i="33"/>
  <c r="BQ73" i="33"/>
  <c r="BQ70" i="33"/>
  <c r="BQ67" i="33"/>
  <c r="BQ65" i="33"/>
  <c r="BQ41" i="33"/>
  <c r="BQ38" i="33"/>
  <c r="BQ35" i="33"/>
  <c r="BQ32" i="33"/>
  <c r="BP114" i="33"/>
  <c r="BP115" i="33"/>
  <c r="BP116" i="33"/>
  <c r="BP117" i="33"/>
  <c r="BP118" i="33"/>
  <c r="BP112" i="33"/>
  <c r="BP113" i="33"/>
  <c r="BP111" i="33"/>
  <c r="BP110" i="33"/>
  <c r="BP109" i="33"/>
  <c r="BP107" i="33"/>
  <c r="BP105" i="33"/>
  <c r="BP106" i="33"/>
  <c r="BP104" i="33"/>
  <c r="BP85" i="33"/>
  <c r="BP86" i="33"/>
  <c r="BP87" i="33"/>
  <c r="BP88" i="33"/>
  <c r="BP89" i="33"/>
  <c r="BP90" i="33"/>
  <c r="BP91" i="33"/>
  <c r="BP92" i="33"/>
  <c r="BP93" i="33"/>
  <c r="BP94" i="33"/>
  <c r="BP95" i="33"/>
  <c r="BP96" i="33"/>
  <c r="BP97" i="33"/>
  <c r="BP98" i="33"/>
  <c r="BP99" i="33"/>
  <c r="BP100" i="33"/>
  <c r="BP101" i="33"/>
  <c r="BP102" i="33"/>
  <c r="BP70" i="33"/>
  <c r="BP71" i="33"/>
  <c r="BP72" i="33"/>
  <c r="BP73" i="33"/>
  <c r="BP74" i="33"/>
  <c r="BP75" i="33"/>
  <c r="BP76" i="33"/>
  <c r="BP77" i="33"/>
  <c r="BP78" i="33"/>
  <c r="BP79" i="33"/>
  <c r="BP80" i="33"/>
  <c r="BP81" i="33"/>
  <c r="BP82" i="33"/>
  <c r="BP83" i="33"/>
  <c r="BP84" i="33"/>
  <c r="BP56" i="33"/>
  <c r="BP57" i="33"/>
  <c r="BP58" i="33"/>
  <c r="BP59" i="33"/>
  <c r="BP60" i="33"/>
  <c r="BP61" i="33"/>
  <c r="BP62" i="33"/>
  <c r="BP63" i="33"/>
  <c r="BP64" i="33"/>
  <c r="BP65" i="33"/>
  <c r="BP66" i="33"/>
  <c r="BP67" i="33"/>
  <c r="BP68" i="33"/>
  <c r="BP69" i="33"/>
  <c r="BP45" i="33"/>
  <c r="BP54" i="33"/>
  <c r="BP55" i="33"/>
  <c r="BP34" i="33"/>
  <c r="BP35" i="33"/>
  <c r="BP36" i="33"/>
  <c r="BP37" i="33"/>
  <c r="BP38" i="33"/>
  <c r="BP39" i="33"/>
  <c r="BP40" i="33"/>
  <c r="BP41" i="33"/>
  <c r="BP42" i="33"/>
  <c r="BP43" i="33"/>
  <c r="BP44" i="33"/>
  <c r="BP46" i="33"/>
  <c r="BP47" i="33"/>
  <c r="BP48" i="33"/>
  <c r="BP49" i="33"/>
  <c r="BP50" i="33"/>
  <c r="BP51" i="33"/>
  <c r="BP52" i="33"/>
  <c r="BP53" i="33"/>
  <c r="BP33" i="33"/>
  <c r="BP32" i="33"/>
  <c r="BP28" i="33"/>
  <c r="BP27" i="33"/>
  <c r="BP26" i="33"/>
  <c r="BP25" i="33"/>
  <c r="BP24" i="33"/>
  <c r="BP12" i="33"/>
  <c r="BP13" i="33"/>
  <c r="BP14" i="33"/>
  <c r="BP15" i="33"/>
  <c r="BP16" i="33"/>
  <c r="BP17" i="33"/>
  <c r="BP18" i="33"/>
  <c r="BP19" i="33"/>
  <c r="BP20" i="33"/>
  <c r="BP21" i="33"/>
  <c r="BP11" i="33"/>
  <c r="BP10" i="33"/>
  <c r="F99" i="104" l="1"/>
  <c r="F97" i="104"/>
  <c r="B97" i="104"/>
  <c r="L82" i="104"/>
  <c r="L85" i="104" s="1"/>
  <c r="J82" i="104"/>
  <c r="J85" i="104" s="1"/>
  <c r="L75" i="104"/>
  <c r="L76" i="104" s="1"/>
  <c r="L77" i="104" s="1"/>
  <c r="L78" i="104" s="1"/>
  <c r="L79" i="104" s="1"/>
  <c r="L80" i="104" s="1"/>
  <c r="L81" i="104" s="1"/>
  <c r="J75" i="104"/>
  <c r="I71" i="104"/>
  <c r="I72" i="104" s="1"/>
  <c r="H71" i="104"/>
  <c r="G69" i="104"/>
  <c r="F69" i="104"/>
  <c r="H67" i="104"/>
  <c r="G67" i="104"/>
  <c r="F67" i="104"/>
  <c r="B67" i="104"/>
  <c r="L52" i="104"/>
  <c r="L55" i="104" s="1"/>
  <c r="J52" i="104"/>
  <c r="J55" i="104" s="1"/>
  <c r="L45" i="104"/>
  <c r="L53" i="104" s="1"/>
  <c r="L56" i="104" s="1"/>
  <c r="J45" i="104"/>
  <c r="J53" i="104" s="1"/>
  <c r="J56" i="104" s="1"/>
  <c r="I41" i="104"/>
  <c r="H41" i="104"/>
  <c r="G39" i="104"/>
  <c r="F39" i="104"/>
  <c r="H37" i="104"/>
  <c r="G37" i="104"/>
  <c r="F37" i="104"/>
  <c r="B37" i="104"/>
  <c r="L21" i="104"/>
  <c r="L24" i="104" s="1"/>
  <c r="J21" i="104"/>
  <c r="J24" i="104" s="1"/>
  <c r="L15" i="104"/>
  <c r="L16" i="104" s="1"/>
  <c r="L17" i="104" s="1"/>
  <c r="L18" i="104" s="1"/>
  <c r="L19" i="104" s="1"/>
  <c r="L20" i="104" s="1"/>
  <c r="L14" i="104"/>
  <c r="J14" i="104"/>
  <c r="J22" i="104" s="1"/>
  <c r="J25" i="104" s="1"/>
  <c r="I10" i="104"/>
  <c r="H10" i="104"/>
  <c r="G8" i="104"/>
  <c r="G9" i="104" s="1"/>
  <c r="G10" i="104" s="1"/>
  <c r="F8" i="104"/>
  <c r="H6" i="104"/>
  <c r="H42" i="104" s="1"/>
  <c r="G6" i="104"/>
  <c r="G70" i="104" s="1"/>
  <c r="G71" i="104" s="1"/>
  <c r="G72" i="104" s="1"/>
  <c r="G73" i="104" s="1"/>
  <c r="G74" i="104" s="1"/>
  <c r="G75" i="104" s="1"/>
  <c r="G76" i="104" s="1"/>
  <c r="G77" i="104" s="1"/>
  <c r="G78" i="104" s="1"/>
  <c r="G79" i="104" s="1"/>
  <c r="G80" i="104" s="1"/>
  <c r="G81" i="104" s="1"/>
  <c r="F6" i="104"/>
  <c r="B6" i="104"/>
  <c r="B40" i="104" s="1"/>
  <c r="J46" i="104" l="1"/>
  <c r="J47" i="104" s="1"/>
  <c r="J48" i="104" s="1"/>
  <c r="J49" i="104" s="1"/>
  <c r="J50" i="104" s="1"/>
  <c r="J51" i="104" s="1"/>
  <c r="B70" i="104"/>
  <c r="B9" i="104"/>
  <c r="I11" i="104"/>
  <c r="I21" i="104" s="1"/>
  <c r="I24" i="104" s="1"/>
  <c r="L23" i="104"/>
  <c r="L26" i="104" s="1"/>
  <c r="F100" i="104"/>
  <c r="F101" i="104" s="1"/>
  <c r="F102" i="104" s="1"/>
  <c r="F103" i="104" s="1"/>
  <c r="F104" i="104" s="1"/>
  <c r="F105" i="104" s="1"/>
  <c r="F106" i="104" s="1"/>
  <c r="F107" i="104" s="1"/>
  <c r="F108" i="104" s="1"/>
  <c r="F109" i="104" s="1"/>
  <c r="F110" i="104" s="1"/>
  <c r="F111" i="104" s="1"/>
  <c r="F40" i="104"/>
  <c r="F41" i="104" s="1"/>
  <c r="F42" i="104" s="1"/>
  <c r="F43" i="104" s="1"/>
  <c r="F44" i="104" s="1"/>
  <c r="F45" i="104" s="1"/>
  <c r="F46" i="104" s="1"/>
  <c r="F47" i="104" s="1"/>
  <c r="F48" i="104" s="1"/>
  <c r="F49" i="104" s="1"/>
  <c r="F50" i="104" s="1"/>
  <c r="F51" i="104" s="1"/>
  <c r="F70" i="104"/>
  <c r="F71" i="104" s="1"/>
  <c r="F72" i="104" s="1"/>
  <c r="F73" i="104" s="1"/>
  <c r="F74" i="104" s="1"/>
  <c r="F75" i="104" s="1"/>
  <c r="F76" i="104" s="1"/>
  <c r="F77" i="104" s="1"/>
  <c r="F78" i="104" s="1"/>
  <c r="F79" i="104" s="1"/>
  <c r="F80" i="104" s="1"/>
  <c r="F81" i="104" s="1"/>
  <c r="F9" i="104"/>
  <c r="F10" i="104" s="1"/>
  <c r="F11" i="104" s="1"/>
  <c r="F12" i="104" s="1"/>
  <c r="F13" i="104" s="1"/>
  <c r="F14" i="104" s="1"/>
  <c r="F15" i="104" s="1"/>
  <c r="F16" i="104" s="1"/>
  <c r="F17" i="104" s="1"/>
  <c r="F18" i="104" s="1"/>
  <c r="F19" i="104" s="1"/>
  <c r="F20" i="104" s="1"/>
  <c r="H43" i="104"/>
  <c r="H44" i="104" s="1"/>
  <c r="H45" i="104" s="1"/>
  <c r="H46" i="104" s="1"/>
  <c r="H47" i="104" s="1"/>
  <c r="H48" i="104" s="1"/>
  <c r="H49" i="104" s="1"/>
  <c r="H50" i="104" s="1"/>
  <c r="H51" i="104" s="1"/>
  <c r="H54" i="104"/>
  <c r="H57" i="104" s="1"/>
  <c r="H38" i="104"/>
  <c r="H58" i="104" s="1"/>
  <c r="L7" i="104"/>
  <c r="L27" i="104" s="1"/>
  <c r="H11" i="104"/>
  <c r="G11" i="104"/>
  <c r="G12" i="104" s="1"/>
  <c r="G13" i="104" s="1"/>
  <c r="G14" i="104" s="1"/>
  <c r="G15" i="104" s="1"/>
  <c r="G16" i="104" s="1"/>
  <c r="G17" i="104" s="1"/>
  <c r="G18" i="104" s="1"/>
  <c r="G19" i="104" s="1"/>
  <c r="G20" i="104" s="1"/>
  <c r="J38" i="104"/>
  <c r="J58" i="104" s="1"/>
  <c r="J54" i="104"/>
  <c r="J57" i="104" s="1"/>
  <c r="L84" i="104"/>
  <c r="L87" i="104" s="1"/>
  <c r="L68" i="104"/>
  <c r="L88" i="104" s="1"/>
  <c r="I12" i="104"/>
  <c r="I13" i="104" s="1"/>
  <c r="I14" i="104" s="1"/>
  <c r="I15" i="104" s="1"/>
  <c r="I16" i="104" s="1"/>
  <c r="I17" i="104" s="1"/>
  <c r="I18" i="104" s="1"/>
  <c r="I19" i="104" s="1"/>
  <c r="I20" i="104" s="1"/>
  <c r="L22" i="104"/>
  <c r="L25" i="104" s="1"/>
  <c r="B71" i="104"/>
  <c r="L83" i="104"/>
  <c r="L86" i="104" s="1"/>
  <c r="G84" i="104"/>
  <c r="G87" i="104" s="1"/>
  <c r="G82" i="104"/>
  <c r="G85" i="104" s="1"/>
  <c r="G83" i="104"/>
  <c r="G86" i="104" s="1"/>
  <c r="G68" i="104"/>
  <c r="G88" i="104" s="1"/>
  <c r="G23" i="104"/>
  <c r="G26" i="104" s="1"/>
  <c r="H52" i="104"/>
  <c r="H55" i="104" s="1"/>
  <c r="H53" i="104"/>
  <c r="H56" i="104" s="1"/>
  <c r="B10" i="104"/>
  <c r="B11" i="104" s="1"/>
  <c r="B12" i="104" s="1"/>
  <c r="B13" i="104" s="1"/>
  <c r="B14" i="104" s="1"/>
  <c r="B15" i="104" s="1"/>
  <c r="B16" i="104" s="1"/>
  <c r="B17" i="104" s="1"/>
  <c r="B18" i="104" s="1"/>
  <c r="B19" i="104" s="1"/>
  <c r="B20" i="104" s="1"/>
  <c r="B7" i="104"/>
  <c r="B27" i="104" s="1"/>
  <c r="J15" i="104"/>
  <c r="G40" i="104"/>
  <c r="G41" i="104" s="1"/>
  <c r="G42" i="104" s="1"/>
  <c r="G43" i="104" s="1"/>
  <c r="G44" i="104" s="1"/>
  <c r="G45" i="104" s="1"/>
  <c r="G46" i="104" s="1"/>
  <c r="G47" i="104" s="1"/>
  <c r="G48" i="104" s="1"/>
  <c r="G49" i="104" s="1"/>
  <c r="G50" i="104" s="1"/>
  <c r="G51" i="104" s="1"/>
  <c r="B41" i="104"/>
  <c r="L46" i="104"/>
  <c r="I73" i="104"/>
  <c r="J83" i="104"/>
  <c r="J86" i="104" s="1"/>
  <c r="J76" i="104"/>
  <c r="I82" i="104"/>
  <c r="I85" i="104" s="1"/>
  <c r="B100" i="104"/>
  <c r="I42" i="104"/>
  <c r="I52" i="104" s="1"/>
  <c r="I55" i="104" s="1"/>
  <c r="H82" i="104"/>
  <c r="H85" i="104" s="1"/>
  <c r="H72" i="104"/>
  <c r="G38" i="104" l="1"/>
  <c r="G58" i="104" s="1"/>
  <c r="G53" i="104"/>
  <c r="G56" i="104" s="1"/>
  <c r="G89" i="104"/>
  <c r="I7" i="104"/>
  <c r="I27" i="104" s="1"/>
  <c r="I22" i="104"/>
  <c r="I25" i="104" s="1"/>
  <c r="G52" i="104"/>
  <c r="G55" i="104" s="1"/>
  <c r="G54" i="104"/>
  <c r="G57" i="104" s="1"/>
  <c r="I23" i="104"/>
  <c r="I26" i="104" s="1"/>
  <c r="L28" i="104"/>
  <c r="H59" i="104"/>
  <c r="F38" i="104"/>
  <c r="F58" i="104" s="1"/>
  <c r="F54" i="104"/>
  <c r="F57" i="104" s="1"/>
  <c r="F53" i="104"/>
  <c r="F56" i="104" s="1"/>
  <c r="F52" i="104"/>
  <c r="F55" i="104" s="1"/>
  <c r="F23" i="104"/>
  <c r="F26" i="104" s="1"/>
  <c r="F21" i="104"/>
  <c r="F24" i="104" s="1"/>
  <c r="F22" i="104"/>
  <c r="F25" i="104" s="1"/>
  <c r="F112" i="104"/>
  <c r="F115" i="104" s="1"/>
  <c r="F84" i="104"/>
  <c r="F87" i="104" s="1"/>
  <c r="B101" i="104"/>
  <c r="B102" i="104" s="1"/>
  <c r="B103" i="104" s="1"/>
  <c r="B104" i="104" s="1"/>
  <c r="B105" i="104" s="1"/>
  <c r="B106" i="104" s="1"/>
  <c r="B107" i="104" s="1"/>
  <c r="B108" i="104" s="1"/>
  <c r="B109" i="104" s="1"/>
  <c r="B110" i="104" s="1"/>
  <c r="B111" i="104" s="1"/>
  <c r="B98" i="104"/>
  <c r="B118" i="104" s="1"/>
  <c r="B72" i="104"/>
  <c r="B73" i="104" s="1"/>
  <c r="B74" i="104" s="1"/>
  <c r="B75" i="104" s="1"/>
  <c r="B76" i="104" s="1"/>
  <c r="B77" i="104" s="1"/>
  <c r="B78" i="104" s="1"/>
  <c r="B79" i="104" s="1"/>
  <c r="B80" i="104" s="1"/>
  <c r="B81" i="104" s="1"/>
  <c r="I74" i="104"/>
  <c r="I75" i="104" s="1"/>
  <c r="I76" i="104" s="1"/>
  <c r="I77" i="104" s="1"/>
  <c r="I78" i="104" s="1"/>
  <c r="I79" i="104" s="1"/>
  <c r="I80" i="104" s="1"/>
  <c r="I81" i="104" s="1"/>
  <c r="I84" i="104"/>
  <c r="I87" i="104" s="1"/>
  <c r="F82" i="104"/>
  <c r="F85" i="104" s="1"/>
  <c r="F68" i="104"/>
  <c r="F88" i="104" s="1"/>
  <c r="G22" i="104"/>
  <c r="G25" i="104" s="1"/>
  <c r="H73" i="104"/>
  <c r="I83" i="104"/>
  <c r="I86" i="104" s="1"/>
  <c r="B23" i="104"/>
  <c r="B26" i="104" s="1"/>
  <c r="G21" i="104"/>
  <c r="G24" i="104" s="1"/>
  <c r="L89" i="104"/>
  <c r="J59" i="104"/>
  <c r="F7" i="104"/>
  <c r="F27" i="104" s="1"/>
  <c r="B42" i="104"/>
  <c r="B43" i="104" s="1"/>
  <c r="B44" i="104" s="1"/>
  <c r="B45" i="104" s="1"/>
  <c r="B46" i="104" s="1"/>
  <c r="B47" i="104" s="1"/>
  <c r="B48" i="104" s="1"/>
  <c r="B49" i="104" s="1"/>
  <c r="B50" i="104" s="1"/>
  <c r="B51" i="104" s="1"/>
  <c r="B53" i="104"/>
  <c r="B56" i="104" s="1"/>
  <c r="G7" i="104"/>
  <c r="G27" i="104" s="1"/>
  <c r="H12" i="104"/>
  <c r="H13" i="104" s="1"/>
  <c r="H14" i="104" s="1"/>
  <c r="H15" i="104" s="1"/>
  <c r="H16" i="104" s="1"/>
  <c r="H17" i="104" s="1"/>
  <c r="H18" i="104" s="1"/>
  <c r="H19" i="104" s="1"/>
  <c r="H20" i="104" s="1"/>
  <c r="I43" i="104"/>
  <c r="I44" i="104" s="1"/>
  <c r="I45" i="104" s="1"/>
  <c r="I46" i="104" s="1"/>
  <c r="I47" i="104" s="1"/>
  <c r="I48" i="104" s="1"/>
  <c r="I49" i="104" s="1"/>
  <c r="I50" i="104" s="1"/>
  <c r="I51" i="104" s="1"/>
  <c r="I38" i="104"/>
  <c r="I58" i="104" s="1"/>
  <c r="J77" i="104"/>
  <c r="J78" i="104" s="1"/>
  <c r="J79" i="104" s="1"/>
  <c r="J80" i="104" s="1"/>
  <c r="J81" i="104" s="1"/>
  <c r="J68" i="104"/>
  <c r="J88" i="104" s="1"/>
  <c r="I68" i="104"/>
  <c r="I88" i="104" s="1"/>
  <c r="L47" i="104"/>
  <c r="L48" i="104" s="1"/>
  <c r="L49" i="104" s="1"/>
  <c r="L50" i="104" s="1"/>
  <c r="L51" i="104" s="1"/>
  <c r="G59" i="104"/>
  <c r="J16" i="104"/>
  <c r="J17" i="104" s="1"/>
  <c r="J18" i="104" s="1"/>
  <c r="J19" i="104" s="1"/>
  <c r="J20" i="104" s="1"/>
  <c r="B22" i="104"/>
  <c r="B25" i="104" s="1"/>
  <c r="F83" i="104"/>
  <c r="F86" i="104" s="1"/>
  <c r="H21" i="104"/>
  <c r="H24" i="104" s="1"/>
  <c r="B21" i="104"/>
  <c r="B24" i="104" s="1"/>
  <c r="B28" i="104" s="1"/>
  <c r="B54" i="104" l="1"/>
  <c r="B57" i="104" s="1"/>
  <c r="H22" i="104"/>
  <c r="H25" i="104" s="1"/>
  <c r="I28" i="104"/>
  <c r="J7" i="104"/>
  <c r="J27" i="104" s="1"/>
  <c r="I54" i="104"/>
  <c r="I57" i="104" s="1"/>
  <c r="H23" i="104"/>
  <c r="H26" i="104" s="1"/>
  <c r="G28" i="104"/>
  <c r="B38" i="104"/>
  <c r="B58" i="104" s="1"/>
  <c r="B68" i="104"/>
  <c r="B88" i="104" s="1"/>
  <c r="B82" i="104"/>
  <c r="B85" i="104" s="1"/>
  <c r="B112" i="104"/>
  <c r="B115" i="104" s="1"/>
  <c r="J84" i="104"/>
  <c r="J87" i="104" s="1"/>
  <c r="F59" i="104"/>
  <c r="F28" i="104"/>
  <c r="I89" i="104"/>
  <c r="F89" i="104"/>
  <c r="B84" i="104"/>
  <c r="B87" i="104" s="1"/>
  <c r="J89" i="104"/>
  <c r="H7" i="104"/>
  <c r="H27" i="104" s="1"/>
  <c r="H28" i="104" s="1"/>
  <c r="B83" i="104"/>
  <c r="B86" i="104" s="1"/>
  <c r="B89" i="104" s="1"/>
  <c r="J23" i="104"/>
  <c r="J26" i="104" s="1"/>
  <c r="J28" i="104" s="1"/>
  <c r="L38" i="104"/>
  <c r="L58" i="104" s="1"/>
  <c r="I53" i="104"/>
  <c r="I56" i="104" s="1"/>
  <c r="I59" i="104" s="1"/>
  <c r="H74" i="104"/>
  <c r="B114" i="104"/>
  <c r="B117" i="104" s="1"/>
  <c r="B113" i="104"/>
  <c r="B116" i="104" s="1"/>
  <c r="B119" i="104" s="1"/>
  <c r="B52" i="104"/>
  <c r="B55" i="104" s="1"/>
  <c r="B59" i="104" s="1"/>
  <c r="L54" i="104"/>
  <c r="L57" i="104" s="1"/>
  <c r="F113" i="104" l="1"/>
  <c r="F116" i="104" s="1"/>
  <c r="F98" i="104"/>
  <c r="F118" i="104" s="1"/>
  <c r="F114" i="104"/>
  <c r="F117" i="104" s="1"/>
  <c r="H75" i="104"/>
  <c r="L59" i="104"/>
  <c r="J30" i="104"/>
  <c r="J31" i="104" s="1"/>
  <c r="F119" i="104" l="1"/>
  <c r="H76" i="104"/>
  <c r="H77" i="104" s="1"/>
  <c r="H78" i="104" s="1"/>
  <c r="H79" i="104" s="1"/>
  <c r="H80" i="104" s="1"/>
  <c r="H81" i="104" s="1"/>
  <c r="H83" i="104"/>
  <c r="H86" i="104" s="1"/>
  <c r="H68" i="104" l="1"/>
  <c r="H88" i="104" s="1"/>
  <c r="H89" i="104" s="1"/>
  <c r="H84" i="104"/>
  <c r="H87" i="104" s="1"/>
  <c r="H40" i="78" l="1"/>
  <c r="H25" i="78"/>
  <c r="H12" i="78"/>
</calcChain>
</file>

<file path=xl/comments1.xml><?xml version="1.0" encoding="utf-8"?>
<comments xmlns="http://schemas.openxmlformats.org/spreadsheetml/2006/main">
  <authors>
    <author>Аладина Мария Александровна</author>
  </authors>
  <commentList>
    <comment ref="H27" authorId="0">
      <text>
        <r>
          <rPr>
            <b/>
            <sz val="9"/>
            <color indexed="81"/>
            <rFont val="Tahoma"/>
            <family val="2"/>
            <charset val="204"/>
          </rPr>
          <t>см лист сч.ф.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04"/>
          </rPr>
          <t>см. лист сч.ф. обороты стета 10.03 (диз.топливо списывали в литрах, а судовое маловяжущее в тоннах), поэтому ср цена по году с учетом перевода диз.топлива через плотность в тонны составила 27320,15 руб/тн</t>
        </r>
      </text>
    </comment>
    <comment ref="R54" authorId="0">
      <text>
        <r>
          <rPr>
            <b/>
            <sz val="9"/>
            <color indexed="81"/>
            <rFont val="Tahoma"/>
            <family val="2"/>
            <charset val="204"/>
          </rPr>
          <t>ПО ЗАЯВКЕ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1"/>
            <color indexed="81"/>
            <rFont val="Tahoma"/>
            <family val="2"/>
            <charset val="204"/>
          </rPr>
          <t>или согласно последней сч.ф. (судовое маловязкое топливо) от 16.10.15 (23,14 руб./л (при плотности 0,8385)-29639,07 руб/тн</t>
        </r>
      </text>
    </comment>
    <comment ref="AM54" authorId="0">
      <text>
        <r>
          <rPr>
            <b/>
            <sz val="9"/>
            <color indexed="81"/>
            <rFont val="Tahoma"/>
            <family val="2"/>
            <charset val="204"/>
          </rPr>
          <t>ПО ЗАЯВКЕ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1"/>
            <color indexed="81"/>
            <rFont val="Tahoma"/>
            <family val="2"/>
            <charset val="204"/>
          </rPr>
          <t>или согласно последней сч.ф. (судовое маловязкое топливо) от 16.10.15 (23,14 руб./л (при плотности 0,8385)-29639,07 руб/тн</t>
        </r>
      </text>
    </comment>
    <comment ref="H66" authorId="0">
      <text>
        <r>
          <rPr>
            <b/>
            <sz val="9"/>
            <color indexed="81"/>
            <rFont val="Tahoma"/>
            <family val="2"/>
            <charset val="204"/>
          </rPr>
          <t>см. лист сч.ф.
без учета х.в. на ГВС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04"/>
          </rPr>
          <t>по сч-ф.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4" authorId="0">
      <text>
        <r>
          <rPr>
            <b/>
            <sz val="9"/>
            <color indexed="81"/>
            <rFont val="Tahoma"/>
            <family val="2"/>
            <charset val="204"/>
          </rPr>
          <t>по сч-ф.</t>
        </r>
      </text>
    </comment>
    <comment ref="H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сч.ф.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0" authorId="0">
      <text>
        <r>
          <rPr>
            <b/>
            <sz val="9"/>
            <color indexed="81"/>
            <rFont val="Tahoma"/>
            <family val="2"/>
            <charset val="204"/>
          </rPr>
          <t>см. лист сч.ф.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2" authorId="0">
      <text>
        <r>
          <rPr>
            <b/>
            <sz val="9"/>
            <color indexed="81"/>
            <rFont val="Tahoma"/>
            <family val="2"/>
            <charset val="204"/>
          </rPr>
          <t>100 % (т.к. бух.бал за 2015 г. без управленческих) и за минусом 35702,05 руб. ФОТ по прочим видам деят-ти (вып.работы на сторону на 91.02 счете-по данным общества см. таблицу)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2" authorId="0">
      <text>
        <r>
          <rPr>
            <b/>
            <sz val="9"/>
            <color indexed="81"/>
            <rFont val="Tahoma"/>
            <family val="2"/>
            <charset val="204"/>
          </rPr>
          <t>снижаюс чис-ть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92" authorId="0">
      <text>
        <r>
          <rPr>
            <b/>
            <sz val="9"/>
            <color indexed="81"/>
            <rFont val="Tahoma"/>
            <family val="2"/>
            <charset val="204"/>
          </rPr>
          <t>снижаюс чис-ть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7" authorId="0">
      <text>
        <r>
          <rPr>
            <b/>
            <sz val="9"/>
            <color indexed="81"/>
            <rFont val="Tahoma"/>
            <family val="2"/>
            <charset val="204"/>
          </rPr>
          <t>за минусом 10781,90 руб. ЕСН по прочим видам деят-ти (вып.работы на сторону на 91.02 счете-по данным общества см. таблицу)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9" authorId="0">
      <text>
        <r>
          <rPr>
            <b/>
            <sz val="9"/>
            <color indexed="81"/>
            <rFont val="Tahoma"/>
            <family val="2"/>
            <charset val="204"/>
          </rPr>
          <t>справка об использовании ам-ции (часть ам-ции использована на приобритение автомобиля в 2015 году, а остальная часть будет использована на ремонт и восстановление в следуующих годах) на стр. 208 том 1.3</t>
        </r>
        <r>
          <rPr>
            <sz val="9"/>
            <color indexed="81"/>
            <rFont val="Tahoma"/>
            <family val="2"/>
            <charset val="204"/>
          </rPr>
          <t xml:space="preserve">
СМ. ЛИСТ АМ-ЦИЯ С УЧЕТОМ НОВ. СР-ВА ос АВТОМОБИЛЯ И СПИСАНИЯ АВТОМОБИЛЯ (СОГЛАСНО ИНВ.КАРТОЧКАМ С 205 ТОМ 1.3)</t>
        </r>
      </text>
    </comment>
    <comment ref="H101" authorId="0">
      <text>
        <r>
          <rPr>
            <b/>
            <sz val="9"/>
            <color indexed="81"/>
            <rFont val="Tahoma"/>
            <family val="2"/>
            <charset val="204"/>
          </rPr>
          <t>в отделе ПиИП - Кузько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imes New Roman"/>
            <family val="1"/>
            <charset val="204"/>
          </rPr>
          <t>за минусом 3140,12 руб. ремонт по прочим видам деят-ти (вып.работы на сторону на 91.02 счете-по данным общества см. таблицу)</t>
        </r>
      </text>
    </comment>
    <comment ref="H102" authorId="0">
      <text>
        <r>
          <rPr>
            <b/>
            <sz val="9"/>
            <color indexed="81"/>
            <rFont val="Tahoma"/>
            <family val="2"/>
            <charset val="204"/>
          </rPr>
          <t>за минусом 10221,77 руб. НАКЛАДНЫЕ РАСХОДЫ по прочим видам деят-ти (вып.работы на сторону на 91.02 счете-по данным общества см. таблицу)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2" authorId="0">
      <text>
        <r>
          <rPr>
            <b/>
            <sz val="9"/>
            <color indexed="81"/>
            <rFont val="Tahoma"/>
            <family val="2"/>
            <charset val="204"/>
          </rPr>
          <t>ПЕРЕНЕСЕНЫ НАЛОГИ И СТРАХОВАНИЕ ИЗ ОХР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102" authorId="0">
      <text>
        <r>
          <rPr>
            <b/>
            <sz val="9"/>
            <color indexed="81"/>
            <rFont val="Tahoma"/>
            <family val="2"/>
            <charset val="204"/>
          </rPr>
          <t>ПЕРЕНЕСЕНЫ НАЛОГИ И СТРАХОВАНИЕ ИЗ ОХР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УЧЕТОМ РКО 160498,70 РУБ. </t>
        </r>
      </text>
    </comment>
    <comment ref="AM10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УЧЕТОМ РКО 160498,70 РУБ. 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СМ. ЛИСТ АМ-ЦИЯ - 1167160,69 руб., 
карточка счета 26,68.08-800732,0 руб. (в теч. 2015г. происходило сторнирование сумм по налогу за 1 кв.(-152685,0р.), 2 кв. (-151891,0 р.), 3 кв. (151146,0 р.) - начисляют налог согласно льготам, поэтому меньше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G111" authorId="0">
      <text>
        <r>
          <rPr>
            <b/>
            <sz val="9"/>
            <color indexed="81"/>
            <rFont val="Tahoma"/>
            <family val="2"/>
            <charset val="204"/>
          </rPr>
          <t>расчет бухгалтера с учетом льгот коэф увеличился 1,9 - 945,3 т.р., но общество заявило 876,7 т.р. как на 2017 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РКО 91.02-193583,73 руб. 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Материальная помощь карт.сч. 91,70-243825,0 р. (приказы) на стр. 221 том 1.3, + новогодние подарки детям - 29499,19 р. Из ФОТ (расчетной вед-ти орг)</t>
        </r>
      </text>
    </comment>
    <comment ref="J113" authorId="0">
      <text>
        <r>
          <rPr>
            <b/>
            <sz val="9"/>
            <color indexed="81"/>
            <rFont val="Tahoma"/>
            <family val="2"/>
            <charset val="204"/>
          </rPr>
          <t>от фактаРКО 149,788 т.р. * 1,063 и 1,074
от факта мат. Пом. - 55,0 т.р. * 1,063*1,056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3" authorId="0">
      <text>
        <r>
          <rPr>
            <b/>
            <sz val="9"/>
            <color indexed="81"/>
            <rFont val="Tahoma"/>
            <family val="2"/>
            <charset val="204"/>
          </rPr>
          <t>РКО учтено в ОХР 2.6</t>
        </r>
        <r>
          <rPr>
            <sz val="9"/>
            <color indexed="81"/>
            <rFont val="Tahoma"/>
            <family val="2"/>
            <charset val="204"/>
          </rPr>
          <t xml:space="preserve">
от факта соц.выпоаты</t>
        </r>
      </text>
    </comment>
    <comment ref="AM113" authorId="0">
      <text>
        <r>
          <rPr>
            <b/>
            <sz val="9"/>
            <color indexed="81"/>
            <rFont val="Tahoma"/>
            <family val="2"/>
            <charset val="204"/>
          </rPr>
          <t>РКО учтено в ОХР 2.6</t>
        </r>
        <r>
          <rPr>
            <sz val="9"/>
            <color indexed="81"/>
            <rFont val="Tahoma"/>
            <family val="2"/>
            <charset val="204"/>
          </rPr>
          <t xml:space="preserve">
от факта соц.выпоаты</t>
        </r>
      </text>
    </comment>
    <comment ref="H114" authorId="0">
      <text>
        <r>
          <rPr>
            <b/>
            <sz val="9"/>
            <color indexed="81"/>
            <rFont val="Tahoma"/>
            <family val="2"/>
            <charset val="204"/>
          </rPr>
          <t>см. лист выручка без учета ст-ти х.в. по таб. Т.4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5" authorId="0">
      <text>
        <r>
          <rPr>
            <b/>
            <sz val="9"/>
            <color indexed="81"/>
            <rFont val="Tahoma"/>
            <family val="2"/>
            <charset val="204"/>
          </rPr>
          <t>1-я часть выпадающих по факту 2014 года, 2-я часть выпадающих по факту 2014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<sst xmlns="http://schemas.openxmlformats.org/spreadsheetml/2006/main" count="592" uniqueCount="304">
  <si>
    <t>Наименование показателей</t>
  </si>
  <si>
    <t>Ед. измере-ния</t>
  </si>
  <si>
    <t>Тех.</t>
  </si>
  <si>
    <t>1.</t>
  </si>
  <si>
    <t>Гкал</t>
  </si>
  <si>
    <t>2.</t>
  </si>
  <si>
    <t>Полезный отпуск тепловой энергии</t>
  </si>
  <si>
    <t>Себестоимость по статьям затрат:</t>
  </si>
  <si>
    <t>тыс. руб.</t>
  </si>
  <si>
    <t>тыс.кВт.ч</t>
  </si>
  <si>
    <t>Водоотведение сточных вод</t>
  </si>
  <si>
    <t>Отчисления на социальные нужды</t>
  </si>
  <si>
    <t xml:space="preserve"> тыс.руб.</t>
  </si>
  <si>
    <t>Цеховые расходы</t>
  </si>
  <si>
    <t>4.</t>
  </si>
  <si>
    <t>Итого производственная себестоимость:</t>
  </si>
  <si>
    <t>тыс.руб.</t>
  </si>
  <si>
    <t>5.</t>
  </si>
  <si>
    <t>6.</t>
  </si>
  <si>
    <t>7.</t>
  </si>
  <si>
    <t>8.</t>
  </si>
  <si>
    <t>9.</t>
  </si>
  <si>
    <t>10.</t>
  </si>
  <si>
    <r>
      <t>руб.коп.</t>
    </r>
    <r>
      <rPr>
        <sz val="10"/>
        <rFont val="Times New Roman"/>
        <family val="1"/>
        <charset val="204"/>
      </rPr>
      <t xml:space="preserve"> Гкал</t>
    </r>
  </si>
  <si>
    <t>Отпуск в сеть</t>
  </si>
  <si>
    <t>Потери в сетях</t>
  </si>
  <si>
    <t>СНК</t>
  </si>
  <si>
    <t xml:space="preserve"> 7.4</t>
  </si>
  <si>
    <t xml:space="preserve"> 7.7</t>
  </si>
  <si>
    <t xml:space="preserve"> 7.8</t>
  </si>
  <si>
    <t xml:space="preserve"> 7.9</t>
  </si>
  <si>
    <t xml:space="preserve"> 7.10</t>
  </si>
  <si>
    <t>13.</t>
  </si>
  <si>
    <t xml:space="preserve"> тыс.м3</t>
  </si>
  <si>
    <t>ИТОГО цеховая себестоимость:</t>
  </si>
  <si>
    <t>Выработка тепловой энергии</t>
  </si>
  <si>
    <t>в т.ч. 1) на сторону:</t>
  </si>
  <si>
    <t>2) собственное потребление</t>
  </si>
  <si>
    <t>Отопление</t>
  </si>
  <si>
    <t xml:space="preserve">Вода </t>
  </si>
  <si>
    <t>ЭОТ тариф (без НДС)  на тепловую энергию</t>
  </si>
  <si>
    <t xml:space="preserve">         - бюджет</t>
  </si>
  <si>
    <t xml:space="preserve">         -  население</t>
  </si>
  <si>
    <t xml:space="preserve">Общехозяйственные расходы </t>
  </si>
  <si>
    <t>руб./т.м3</t>
  </si>
  <si>
    <t>тн</t>
  </si>
  <si>
    <t>Покупная тепловая энергия</t>
  </si>
  <si>
    <t>по уровню НН количество</t>
  </si>
  <si>
    <t>тариф НН</t>
  </si>
  <si>
    <t>руб./кВт</t>
  </si>
  <si>
    <t>сумма</t>
  </si>
  <si>
    <t>по уровню СН2 количество</t>
  </si>
  <si>
    <t>тариф СН2</t>
  </si>
  <si>
    <t>по уровню СН1 количество</t>
  </si>
  <si>
    <t>тариф СН1</t>
  </si>
  <si>
    <t>по уровню ВН количество</t>
  </si>
  <si>
    <t>тариф ВН</t>
  </si>
  <si>
    <t xml:space="preserve">        1)  на технологические нужды </t>
  </si>
  <si>
    <t xml:space="preserve">тариф </t>
  </si>
  <si>
    <t>руб./м3</t>
  </si>
  <si>
    <t>Выпадающие расходы</t>
  </si>
  <si>
    <t xml:space="preserve">     налог на имущество</t>
  </si>
  <si>
    <t xml:space="preserve">    прибыль на прочие цели</t>
  </si>
  <si>
    <t>Выручка с учетом целевого использования</t>
  </si>
  <si>
    <t>Себестоимость реализации 1 Гкал.</t>
  </si>
  <si>
    <t>руб.коп.</t>
  </si>
  <si>
    <t xml:space="preserve">Расходы по содержанию и эксплуатации оборудования, в том числе:   </t>
  </si>
  <si>
    <t>- амортизация</t>
  </si>
  <si>
    <t>- затраты на ремонт и обслуживание</t>
  </si>
  <si>
    <t>Производ. себестомость  на выработку тепловой энергии для реализации</t>
  </si>
  <si>
    <t>3.</t>
  </si>
  <si>
    <t>8.1.</t>
  </si>
  <si>
    <t>8.2.</t>
  </si>
  <si>
    <t>11.</t>
  </si>
  <si>
    <t>12.</t>
  </si>
  <si>
    <t>14.</t>
  </si>
  <si>
    <t>Начальник отдела цен и тарифов на теплоэнергию</t>
  </si>
  <si>
    <t>Рост тарифов по сравнению с действующими составил</t>
  </si>
  <si>
    <t>О.А. Губа</t>
  </si>
  <si>
    <t>A</t>
  </si>
  <si>
    <t>B</t>
  </si>
  <si>
    <t>C</t>
  </si>
  <si>
    <t>Отклонения (+;-)</t>
  </si>
  <si>
    <t>%</t>
  </si>
  <si>
    <t>№ пп</t>
  </si>
  <si>
    <t xml:space="preserve">  Основной персонал</t>
  </si>
  <si>
    <t xml:space="preserve">  Ремонтный персонал</t>
  </si>
  <si>
    <t xml:space="preserve">  Цеховый персонал</t>
  </si>
  <si>
    <t xml:space="preserve">  АУП</t>
  </si>
  <si>
    <t>ГВС без воды</t>
  </si>
  <si>
    <t>РЭК</t>
  </si>
  <si>
    <t>до 0,01 включительно</t>
  </si>
  <si>
    <t>тыс. м3</t>
  </si>
  <si>
    <t>цена газа</t>
  </si>
  <si>
    <t>от 0,01 до 0,1 включительно</t>
  </si>
  <si>
    <t>от 0,1 до 1 включительно</t>
  </si>
  <si>
    <t>от 1 до 10 включительно</t>
  </si>
  <si>
    <t>от 10 до 100 включительно</t>
  </si>
  <si>
    <t>7.1.2.</t>
  </si>
  <si>
    <t xml:space="preserve">печное топливо </t>
  </si>
  <si>
    <t>руб./тонн</t>
  </si>
  <si>
    <t>7.1.3.</t>
  </si>
  <si>
    <t xml:space="preserve">мазут </t>
  </si>
  <si>
    <t>7.1.4.</t>
  </si>
  <si>
    <t xml:space="preserve">Уголь   </t>
  </si>
  <si>
    <t>7.1.5.</t>
  </si>
  <si>
    <t xml:space="preserve">Дизельное топливо  </t>
  </si>
  <si>
    <t>7.1.6.</t>
  </si>
  <si>
    <t xml:space="preserve">Дрова       </t>
  </si>
  <si>
    <t>7.1.</t>
  </si>
  <si>
    <t>т.у.т.</t>
  </si>
  <si>
    <t>7.1.1.</t>
  </si>
  <si>
    <t>7.2.</t>
  </si>
  <si>
    <t xml:space="preserve">Покупная тепловая энергия </t>
  </si>
  <si>
    <t>7.3.</t>
  </si>
  <si>
    <t>7.5.</t>
  </si>
  <si>
    <t>7.6.</t>
  </si>
  <si>
    <t>Фонд оплаты труда</t>
  </si>
  <si>
    <t>Цеховая себестоимость 1 Гкал.</t>
  </si>
  <si>
    <t>руб./Гкал</t>
  </si>
  <si>
    <t>Пар</t>
  </si>
  <si>
    <t xml:space="preserve">         - прочие, </t>
  </si>
  <si>
    <t>ПАР</t>
  </si>
  <si>
    <t xml:space="preserve">Предприят. </t>
  </si>
  <si>
    <t xml:space="preserve">         2) на нужды ГВС (справочно)</t>
  </si>
  <si>
    <t>Темп роста,%</t>
  </si>
  <si>
    <t>Перевыставлено/недовыставлено</t>
  </si>
  <si>
    <t>Т/Э в горячей воде</t>
  </si>
  <si>
    <t>Иное топливо</t>
  </si>
  <si>
    <t>7.1.7.</t>
  </si>
  <si>
    <t>7.1.8.</t>
  </si>
  <si>
    <t xml:space="preserve">Сжиженный газ   </t>
  </si>
  <si>
    <t>ед.изм.</t>
  </si>
  <si>
    <t>руб./ед.изм.</t>
  </si>
  <si>
    <t>М.П.</t>
  </si>
  <si>
    <t>Наименование оборудования</t>
  </si>
  <si>
    <t>Месяц и год ввода в эксплуатацию</t>
  </si>
  <si>
    <t>Итого:</t>
  </si>
  <si>
    <t>в т.ч. организации-перепродавцы</t>
  </si>
  <si>
    <t xml:space="preserve">     налог на прибыль (или налог, уплач. при спецрежиме)</t>
  </si>
  <si>
    <t xml:space="preserve">Тариф 2015г. </t>
  </si>
  <si>
    <t>Регулируемый период 2016 год по данным:</t>
  </si>
  <si>
    <t>Порода</t>
  </si>
  <si>
    <t>Легкая</t>
  </si>
  <si>
    <t>Бальса</t>
  </si>
  <si>
    <t>Пихта сибирская</t>
  </si>
  <si>
    <t>Ель</t>
  </si>
  <si>
    <t>Ива</t>
  </si>
  <si>
    <t>Ольха</t>
  </si>
  <si>
    <t>0.46-0.64</t>
  </si>
  <si>
    <t>460-640</t>
  </si>
  <si>
    <t>Осина</t>
  </si>
  <si>
    <t>Сосна</t>
  </si>
  <si>
    <t>Липа</t>
  </si>
  <si>
    <t>Тополь серый</t>
  </si>
  <si>
    <t>Средняя плотность</t>
  </si>
  <si>
    <t>Конский каштан</t>
  </si>
  <si>
    <t>Вишня</t>
  </si>
  <si>
    <t>Тис обыкновенный</t>
  </si>
  <si>
    <t>Тик</t>
  </si>
  <si>
    <t>0.62-0.75</t>
  </si>
  <si>
    <t>620-750</t>
  </si>
  <si>
    <t>Орех грецкий</t>
  </si>
  <si>
    <t>Клён белый(явор)</t>
  </si>
  <si>
    <t>Клён виргинский (птицеглазный)</t>
  </si>
  <si>
    <t>Береза</t>
  </si>
  <si>
    <t>Бук</t>
  </si>
  <si>
    <t>Лиственница</t>
  </si>
  <si>
    <t>Тиковое дерево</t>
  </si>
  <si>
    <t>Дуб</t>
  </si>
  <si>
    <t>Свитения (махагони)</t>
  </si>
  <si>
    <t>Платан (чинар)</t>
  </si>
  <si>
    <t>Плотные породы</t>
  </si>
  <si>
    <t>Ясень</t>
  </si>
  <si>
    <t>Слива</t>
  </si>
  <si>
    <t>Граб</t>
  </si>
  <si>
    <t>Пекан (кария)</t>
  </si>
  <si>
    <t>Оливковое дерево (маслина)</t>
  </si>
  <si>
    <t>0.85-0.95</t>
  </si>
  <si>
    <t>850-950</t>
  </si>
  <si>
    <t>Яблоня</t>
  </si>
  <si>
    <t>Самшит</t>
  </si>
  <si>
    <t>Хурма эбеновая</t>
  </si>
  <si>
    <r>
      <t>Таблица: плотность дерева в г/см</t>
    </r>
    <r>
      <rPr>
        <vertAlign val="superscript"/>
        <sz val="10"/>
        <color rgb="FF555555"/>
        <rFont val="Arial"/>
        <family val="2"/>
        <charset val="204"/>
      </rPr>
      <t>3</t>
    </r>
    <r>
      <rPr>
        <sz val="10"/>
        <color rgb="FF555555"/>
        <rFont val="Arial"/>
        <family val="2"/>
        <charset val="204"/>
      </rPr>
      <t>,кг/м</t>
    </r>
    <r>
      <rPr>
        <vertAlign val="superscript"/>
        <sz val="10"/>
        <color rgb="FF555555"/>
        <rFont val="Arial"/>
        <family val="2"/>
        <charset val="204"/>
      </rPr>
      <t>3</t>
    </r>
  </si>
  <si>
    <t>В абсолютно сухом состоянии плотность на 20-40% ниже чем указанная в таблице.</t>
  </si>
  <si>
    <t>Плотность древесины имеет большое практическое значение. Более плотная древесина тяжелее и твёрже, соответственно она более прочнее и труднее в обработке. Более плотная древесина хуже пропитывается антисептиками, менее подвержена истиранию на таких местах как полы, лестницы, перила.</t>
  </si>
  <si>
    <r>
      <t>Плотность, г/см</t>
    </r>
    <r>
      <rPr>
        <b/>
        <vertAlign val="superscript"/>
        <sz val="12"/>
        <color rgb="FFFF0000"/>
        <rFont val="Arial"/>
        <family val="2"/>
        <charset val="204"/>
      </rPr>
      <t>3</t>
    </r>
  </si>
  <si>
    <r>
      <t>Плотность, кг/м</t>
    </r>
    <r>
      <rPr>
        <b/>
        <vertAlign val="superscript"/>
        <sz val="12"/>
        <color rgb="FFFF0000"/>
        <rFont val="Arial"/>
        <family val="2"/>
        <charset val="204"/>
      </rPr>
      <t>3</t>
    </r>
  </si>
  <si>
    <t>Место нахождения (установки) объекта основных средств</t>
  </si>
  <si>
    <t>Код ОКОФ</t>
  </si>
  <si>
    <t>Срок полезного использования, мес.</t>
  </si>
  <si>
    <t>Сумма амортизационных отчислений в месяц</t>
  </si>
  <si>
    <t>Первая группа (от 1 года до 2 лет) всего, в т.ч.:</t>
  </si>
  <si>
    <t>….</t>
  </si>
  <si>
    <t>Вторая группа (свыше 2 лет до 3 лет включительно) всего, в т.ч.</t>
  </si>
  <si>
    <t>… группа (…..)</t>
  </si>
  <si>
    <t>Десятая группа (свыше 30 лет) всего, в т.ч.:</t>
  </si>
  <si>
    <t>Балансовая (рыночная) стоимость</t>
  </si>
  <si>
    <t>Годовая сумма арендной платы по заключенным договорам, руб. без НДС</t>
  </si>
  <si>
    <t>№ и дата договора аренды</t>
  </si>
  <si>
    <t>Главный бухгалтер_______________/______________________</t>
  </si>
  <si>
    <t xml:space="preserve">            подпись    расшифровка подписи</t>
  </si>
  <si>
    <t xml:space="preserve">     подпись            расшифровка подписи</t>
  </si>
  <si>
    <t>Таблица 2.10.</t>
  </si>
  <si>
    <t>Расчет арендных платежей по объектам основных средств в БПР* (* - базовом периоде регулирования), (руб.)</t>
  </si>
  <si>
    <t>Полная сумма износа на 01.01. БПР*</t>
  </si>
  <si>
    <t>Расчетная годовая сумма амортизации за БПР*</t>
  </si>
  <si>
    <t>Остаточная стоимость на конец БПР*</t>
  </si>
  <si>
    <t>Налог на имущество в БПР*</t>
  </si>
  <si>
    <t>Фактическая сумма арендной платы в БПР*, руб. без НДС</t>
  </si>
  <si>
    <t>Руководитель _____________________/___________________</t>
  </si>
  <si>
    <t>Расчет концессионной платы в РПР* (* - расчетном периоде регулирования), (руб.)</t>
  </si>
  <si>
    <t>Таблица 2.11.</t>
  </si>
  <si>
    <t>ФОТ</t>
  </si>
  <si>
    <t xml:space="preserve"> - арендная/концессионная плата</t>
  </si>
  <si>
    <t>Выручка на реализацию т/э</t>
  </si>
  <si>
    <t>Производ. себестомость  на выработку тепловой энергии для собств. потреб. ( с учетом ОХР с 2016 года)</t>
  </si>
  <si>
    <t>Предпр. на 2016 г.</t>
  </si>
  <si>
    <t xml:space="preserve"> РЭК-ДЦиТ          на 2016 г.</t>
  </si>
  <si>
    <t>Целевое использование (на объем реализации т/э)</t>
  </si>
  <si>
    <t>Необходимая расчетная прибыль (на весь ПО с 2016 г.), в том числе:</t>
  </si>
  <si>
    <t>переброска</t>
  </si>
  <si>
    <t>отоп.-гвс</t>
  </si>
  <si>
    <t>гвс-пар</t>
  </si>
  <si>
    <t>отоп-пар</t>
  </si>
  <si>
    <t>ОХР</t>
  </si>
  <si>
    <t>Амортиз.</t>
  </si>
  <si>
    <t>М.А. Аладина</t>
  </si>
  <si>
    <t>Топливо на технологические нужды, в том числе:</t>
  </si>
  <si>
    <t>Покупная электроэнергия, в том числе:</t>
  </si>
  <si>
    <r>
      <t>природный газ ВСЕГО,  в том числе по группам потребителей с объемом потребления газа (млн,м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/год):</t>
    </r>
  </si>
  <si>
    <t xml:space="preserve">Утв. Приказ РЭК от 15.12.2014 № 53/2014-т, пункт 8  </t>
  </si>
  <si>
    <t xml:space="preserve"> </t>
  </si>
  <si>
    <t>на 2016 год</t>
  </si>
  <si>
    <t>20 сч</t>
  </si>
  <si>
    <t>26 сч</t>
  </si>
  <si>
    <t>введено в 2011 г.</t>
  </si>
  <si>
    <t>по отдельной кот</t>
  </si>
  <si>
    <t>Балансовая стоимость на 01.01.2006 г.</t>
  </si>
  <si>
    <t>Годовая сумма амортизационных отчислений</t>
  </si>
  <si>
    <t>2 маш с февр</t>
  </si>
  <si>
    <t>1 маш с янв</t>
  </si>
  <si>
    <t>осн средства с мая</t>
  </si>
  <si>
    <t>Cумма амортизационных отчислений за месяц</t>
  </si>
  <si>
    <r>
      <t>Налоговая база НБ</t>
    </r>
    <r>
      <rPr>
        <vertAlign val="subscript"/>
        <sz val="10"/>
        <rFont val="Arial CYR"/>
        <family val="2"/>
        <charset val="204"/>
      </rPr>
      <t>год</t>
    </r>
    <r>
      <rPr>
        <sz val="10"/>
        <rFont val="Arial Cyr"/>
        <charset val="204"/>
      </rPr>
      <t>=(О</t>
    </r>
    <r>
      <rPr>
        <vertAlign val="subscript"/>
        <sz val="10"/>
        <rFont val="Arial CYR"/>
        <family val="2"/>
        <charset val="204"/>
      </rPr>
      <t>1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2</t>
    </r>
    <r>
      <rPr>
        <sz val="10"/>
        <rFont val="Arial Cyr"/>
        <charset val="204"/>
      </rPr>
      <t>+…+О</t>
    </r>
    <r>
      <rPr>
        <vertAlign val="subscript"/>
        <sz val="10"/>
        <rFont val="Arial CYR"/>
        <family val="2"/>
        <charset val="204"/>
      </rPr>
      <t>n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n+1</t>
    </r>
    <r>
      <rPr>
        <sz val="10"/>
        <rFont val="Arial Cyr"/>
        <charset val="204"/>
      </rPr>
      <t>)/(n+1)</t>
    </r>
  </si>
  <si>
    <t>Остаточная  стоимость ОС на 01.01.2016 г. (О1)</t>
  </si>
  <si>
    <t>Остаточная  стоимость ОС на 01.02.2016 г. (О2)</t>
  </si>
  <si>
    <t>Остаточная  стоимость ОС на 01.03.2016 г. (О3)</t>
  </si>
  <si>
    <t>Остаточная  стоимость ОС на 01.04.2016 г. (О4)</t>
  </si>
  <si>
    <t>Остаточная  стоимость ОС на 01.05.2016 г. (О5)</t>
  </si>
  <si>
    <t>Остаточная  стоимость ОС на 01.06.2016 г. (О6)</t>
  </si>
  <si>
    <t>Остаточная  стоимость ОС на 01.07.2016 г. (О7)</t>
  </si>
  <si>
    <t>Остаточная  стоимость ОС на 01.08.2016 г. (О8)</t>
  </si>
  <si>
    <t>Остаточная  стоимость ОС на 01.09.2016 г. (О9)</t>
  </si>
  <si>
    <t>Остаточная  стоимость ОС на 01.10.2016 г. (О10)</t>
  </si>
  <si>
    <t>Остаточная  стоимость ОС на 01.11.2016 г. (О11)</t>
  </si>
  <si>
    <t>Остаточная  стоимость ОС на 01.12.2011 г. (О12)</t>
  </si>
  <si>
    <r>
      <t>Остаточная  стоимость ОС на 01.01.2012 г. (О</t>
    </r>
    <r>
      <rPr>
        <vertAlign val="subscript"/>
        <sz val="10"/>
        <rFont val="Arial CYR"/>
        <family val="2"/>
        <charset val="204"/>
      </rPr>
      <t>13</t>
    </r>
    <r>
      <rPr>
        <sz val="10"/>
        <rFont val="Arial Cyr"/>
        <charset val="204"/>
      </rPr>
      <t>)</t>
    </r>
  </si>
  <si>
    <r>
      <t>Налоговая база 1 квартал НБ</t>
    </r>
    <r>
      <rPr>
        <vertAlign val="subscript"/>
        <sz val="10"/>
        <rFont val="Arial CYR"/>
        <family val="2"/>
        <charset val="204"/>
      </rPr>
      <t>1кв</t>
    </r>
    <r>
      <rPr>
        <sz val="10"/>
        <rFont val="Arial Cyr"/>
        <charset val="204"/>
      </rPr>
      <t>=(О</t>
    </r>
    <r>
      <rPr>
        <vertAlign val="subscript"/>
        <sz val="10"/>
        <rFont val="Arial CYR"/>
        <family val="2"/>
        <charset val="204"/>
      </rPr>
      <t>1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2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3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4</t>
    </r>
    <r>
      <rPr>
        <sz val="10"/>
        <rFont val="Arial Cyr"/>
        <charset val="204"/>
      </rPr>
      <t>)/4</t>
    </r>
  </si>
  <si>
    <r>
      <t>Налоговая база 1 полугодие НБ</t>
    </r>
    <r>
      <rPr>
        <vertAlign val="subscript"/>
        <sz val="10"/>
        <rFont val="Arial CYR"/>
        <family val="2"/>
        <charset val="204"/>
      </rPr>
      <t>1пол</t>
    </r>
    <r>
      <rPr>
        <sz val="10"/>
        <rFont val="Arial Cyr"/>
        <charset val="204"/>
      </rPr>
      <t>=(О</t>
    </r>
    <r>
      <rPr>
        <vertAlign val="subscript"/>
        <sz val="10"/>
        <rFont val="Arial CYR"/>
        <family val="2"/>
        <charset val="204"/>
      </rPr>
      <t>1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2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3</t>
    </r>
    <r>
      <rPr>
        <sz val="10"/>
        <rFont val="Arial Cyr"/>
        <charset val="204"/>
      </rPr>
      <t>+…+О</t>
    </r>
    <r>
      <rPr>
        <vertAlign val="subscript"/>
        <sz val="10"/>
        <rFont val="Arial CYR"/>
        <family val="2"/>
        <charset val="204"/>
      </rPr>
      <t>7</t>
    </r>
    <r>
      <rPr>
        <sz val="10"/>
        <rFont val="Arial Cyr"/>
        <charset val="204"/>
      </rPr>
      <t>)/7</t>
    </r>
    <r>
      <rPr>
        <sz val="10"/>
        <rFont val="Arial Cyr"/>
        <charset val="204"/>
      </rPr>
      <t/>
    </r>
  </si>
  <si>
    <r>
      <t>Налоговая база 9 месяцев НБ</t>
    </r>
    <r>
      <rPr>
        <vertAlign val="subscript"/>
        <sz val="10"/>
        <rFont val="Arial CYR"/>
        <family val="2"/>
        <charset val="204"/>
      </rPr>
      <t>9мес</t>
    </r>
    <r>
      <rPr>
        <sz val="10"/>
        <rFont val="Arial Cyr"/>
        <charset val="204"/>
      </rPr>
      <t>=(О</t>
    </r>
    <r>
      <rPr>
        <vertAlign val="subscript"/>
        <sz val="10"/>
        <rFont val="Arial CYR"/>
        <family val="2"/>
        <charset val="204"/>
      </rPr>
      <t>1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2</t>
    </r>
    <r>
      <rPr>
        <sz val="10"/>
        <rFont val="Arial Cyr"/>
        <charset val="204"/>
      </rPr>
      <t>+О</t>
    </r>
    <r>
      <rPr>
        <vertAlign val="subscript"/>
        <sz val="10"/>
        <rFont val="Arial CYR"/>
        <family val="2"/>
        <charset val="204"/>
      </rPr>
      <t>3</t>
    </r>
    <r>
      <rPr>
        <sz val="10"/>
        <rFont val="Arial Cyr"/>
        <charset val="204"/>
      </rPr>
      <t>+…+О</t>
    </r>
    <r>
      <rPr>
        <vertAlign val="subscript"/>
        <sz val="10"/>
        <rFont val="Arial CYR"/>
        <family val="2"/>
        <charset val="204"/>
      </rPr>
      <t>10</t>
    </r>
    <r>
      <rPr>
        <sz val="10"/>
        <rFont val="Arial Cyr"/>
        <charset val="204"/>
      </rPr>
      <t>)/10</t>
    </r>
    <r>
      <rPr>
        <sz val="10"/>
        <rFont val="Arial Cyr"/>
        <charset val="204"/>
      </rPr>
      <t/>
    </r>
  </si>
  <si>
    <r>
      <t>Аванс 1 квартал А</t>
    </r>
    <r>
      <rPr>
        <vertAlign val="subscript"/>
        <sz val="10"/>
        <rFont val="Arial CYR"/>
        <family val="2"/>
        <charset val="204"/>
      </rPr>
      <t>1кв</t>
    </r>
    <r>
      <rPr>
        <sz val="10"/>
        <rFont val="Arial Cyr"/>
        <charset val="204"/>
      </rPr>
      <t>=НБ</t>
    </r>
    <r>
      <rPr>
        <vertAlign val="subscript"/>
        <sz val="10"/>
        <rFont val="Arial CYR"/>
        <family val="2"/>
        <charset val="204"/>
      </rPr>
      <t>1кв</t>
    </r>
    <r>
      <rPr>
        <sz val="10"/>
        <rFont val="Arial Cyr"/>
        <charset val="204"/>
      </rPr>
      <t>*0.022*1/4</t>
    </r>
  </si>
  <si>
    <r>
      <t>Аванс 1 полугодие А</t>
    </r>
    <r>
      <rPr>
        <vertAlign val="subscript"/>
        <sz val="10"/>
        <rFont val="Arial CYR"/>
        <family val="2"/>
        <charset val="204"/>
      </rPr>
      <t>1пол</t>
    </r>
    <r>
      <rPr>
        <sz val="10"/>
        <rFont val="Arial Cyr"/>
        <charset val="204"/>
      </rPr>
      <t>=НБ</t>
    </r>
    <r>
      <rPr>
        <vertAlign val="subscript"/>
        <sz val="10"/>
        <rFont val="Arial CYR"/>
        <family val="2"/>
        <charset val="204"/>
      </rPr>
      <t>1пол</t>
    </r>
    <r>
      <rPr>
        <sz val="10"/>
        <rFont val="Arial Cyr"/>
        <charset val="204"/>
      </rPr>
      <t>*0.022*1/4</t>
    </r>
    <r>
      <rPr>
        <sz val="10"/>
        <rFont val="Arial Cyr"/>
        <charset val="204"/>
      </rPr>
      <t/>
    </r>
  </si>
  <si>
    <r>
      <t>Аванс 9 месяцев А</t>
    </r>
    <r>
      <rPr>
        <vertAlign val="subscript"/>
        <sz val="10"/>
        <rFont val="Arial CYR"/>
        <family val="2"/>
        <charset val="204"/>
      </rPr>
      <t>9мес</t>
    </r>
    <r>
      <rPr>
        <sz val="10"/>
        <rFont val="Arial Cyr"/>
        <charset val="204"/>
      </rPr>
      <t>=НБ</t>
    </r>
    <r>
      <rPr>
        <vertAlign val="subscript"/>
        <sz val="10"/>
        <rFont val="Arial CYR"/>
        <family val="2"/>
        <charset val="204"/>
      </rPr>
      <t>9мес</t>
    </r>
    <r>
      <rPr>
        <sz val="10"/>
        <rFont val="Arial Cyr"/>
        <charset val="204"/>
      </rPr>
      <t>*0.022*1/4</t>
    </r>
    <r>
      <rPr>
        <sz val="10"/>
        <rFont val="Arial Cyr"/>
        <charset val="204"/>
      </rPr>
      <t/>
    </r>
  </si>
  <si>
    <r>
      <t>Н</t>
    </r>
    <r>
      <rPr>
        <vertAlign val="subscript"/>
        <sz val="10"/>
        <rFont val="Arial CYR"/>
        <family val="2"/>
        <charset val="204"/>
      </rPr>
      <t>год</t>
    </r>
    <r>
      <rPr>
        <sz val="10"/>
        <rFont val="Arial Cyr"/>
        <charset val="204"/>
      </rPr>
      <t>=НБ</t>
    </r>
    <r>
      <rPr>
        <vertAlign val="subscript"/>
        <sz val="10"/>
        <rFont val="Arial CYR"/>
        <family val="2"/>
        <charset val="204"/>
      </rPr>
      <t>год</t>
    </r>
    <r>
      <rPr>
        <sz val="10"/>
        <rFont val="Arial Cyr"/>
        <charset val="204"/>
      </rPr>
      <t>*0.022</t>
    </r>
  </si>
  <si>
    <r>
      <t>Доплата по итогам года Д=Н</t>
    </r>
    <r>
      <rPr>
        <vertAlign val="subscript"/>
        <sz val="10"/>
        <rFont val="Arial CYR"/>
        <family val="2"/>
        <charset val="204"/>
      </rPr>
      <t>год</t>
    </r>
    <r>
      <rPr>
        <sz val="10"/>
        <rFont val="Arial Cyr"/>
        <charset val="204"/>
      </rPr>
      <t>-(А</t>
    </r>
    <r>
      <rPr>
        <vertAlign val="subscript"/>
        <sz val="10"/>
        <rFont val="Arial CYR"/>
        <family val="2"/>
        <charset val="204"/>
      </rPr>
      <t>1кв</t>
    </r>
    <r>
      <rPr>
        <sz val="10"/>
        <rFont val="Arial Cyr"/>
        <charset val="204"/>
      </rPr>
      <t>+А</t>
    </r>
    <r>
      <rPr>
        <vertAlign val="subscript"/>
        <sz val="10"/>
        <rFont val="Arial CYR"/>
        <family val="2"/>
        <charset val="204"/>
      </rPr>
      <t>1пол</t>
    </r>
    <r>
      <rPr>
        <sz val="10"/>
        <rFont val="Arial Cyr"/>
        <charset val="204"/>
      </rPr>
      <t>+А</t>
    </r>
    <r>
      <rPr>
        <vertAlign val="subscript"/>
        <sz val="10"/>
        <rFont val="Arial CYR"/>
        <family val="2"/>
        <charset val="204"/>
      </rPr>
      <t>9мес</t>
    </r>
    <r>
      <rPr>
        <sz val="10"/>
        <rFont val="Arial Cyr"/>
        <charset val="204"/>
      </rPr>
      <t>)</t>
    </r>
  </si>
  <si>
    <t>ИТОГО налог</t>
  </si>
  <si>
    <t>на 20</t>
  </si>
  <si>
    <t>на 2017 год</t>
  </si>
  <si>
    <t>Остаточная  стоимость ОС на 01.01.2017 г. (О1)</t>
  </si>
  <si>
    <t>Остаточная  стоимость ОС на 01.02.2017 г. (О2)</t>
  </si>
  <si>
    <t>Остаточная  стоимость ОС на 01.03.2017 г. (О3)</t>
  </si>
  <si>
    <t>Остаточная  стоимость ОС на 01.04.2011 г. (О4)</t>
  </si>
  <si>
    <t>Остаточная  стоимость ОС на 01.05.2011 г. (О5)</t>
  </si>
  <si>
    <t>Остаточная  стоимость ОС на 01.06.2011 г. (О6)</t>
  </si>
  <si>
    <t>Остаточная  стоимость ОС на 01.07.2011 г. (О7)</t>
  </si>
  <si>
    <t>Остаточная  стоимость ОС на 01.08.2011 г. (О8)</t>
  </si>
  <si>
    <t>Остаточная  стоимость ОС на 01.09.2011 г. (О9)</t>
  </si>
  <si>
    <t>Остаточная  стоимость ОС на 01.10.2011 г. (О10)</t>
  </si>
  <si>
    <t>Остаточная  стоимость ОС на 01.11.2011 г. (О11)</t>
  </si>
  <si>
    <t>на 2018 год</t>
  </si>
  <si>
    <t>Остаточная  стоимость ОС на 01.01.2011 г. (О1)</t>
  </si>
  <si>
    <t>Остаточная  стоимость ОС на 01.02.2011 г. (О2)</t>
  </si>
  <si>
    <t>Остаточная  стоимость ОС на 01.03.2011 г. (О3)</t>
  </si>
  <si>
    <t>за 2014 год</t>
  </si>
  <si>
    <t>ЖДУ ГУ ЖКХ</t>
  </si>
  <si>
    <t>Базовый период 2015 г. по данным :</t>
  </si>
  <si>
    <t>расход соли 84,6 тн</t>
  </si>
  <si>
    <t>по его оканчании в дебет счета 20 "Основное производство" без распределения по видам дея-ти</t>
  </si>
  <si>
    <t xml:space="preserve"> стр. 16 том 1.2 УП от 31.12.2015 п. 35 Расходы, отраженные на сч 26 в теч мес полностью списываются</t>
  </si>
  <si>
    <t>за 2015 прибыль - 4424 т.р. Стр. 61 том 1.2</t>
  </si>
  <si>
    <t>в бух.бал. Ф. №2 без управленческих расходов</t>
  </si>
  <si>
    <t>выпадающие на 2017 не заявили</t>
  </si>
  <si>
    <t>заявлены сомнительные долги и предпринимательская прибыль</t>
  </si>
  <si>
    <t>Утв. Приказ РЭК от 30.11.2015 № 51/2015-т, пункт 15</t>
  </si>
  <si>
    <t>К.Б. Чужиков</t>
  </si>
  <si>
    <t>Главный  консультант отдела цен и тарифов на теплоэнергию</t>
  </si>
  <si>
    <t>Утверждено приказом РЭК-ДЦиТ КК от 11.12.2017 № 83/2017-т</t>
  </si>
  <si>
    <t>ПАРАМЕТРЫ РЕГУЛИРОВАНИЯ, УСТАНОВЛЕННЫЕ РЕГИОНАЛЬНОЙ-ЭНЕРГЕТИЧЕСКОЙ КОМИССИЕЙ - ДЕПАРТАМЕНТОМ ЦЕН И ТАРИФОВ КРАСНОДАРСКОГО КРАЯ НА 2016-2018 ГОДЫ</t>
  </si>
  <si>
    <t>АО "Теплоэнерго", г-к. Анапа</t>
  </si>
  <si>
    <t>Тариф на               2016 г.</t>
  </si>
  <si>
    <t>Утв. Приказ РЭК от 15.12.2016 № 75/2016-т, пункт 15</t>
  </si>
  <si>
    <t xml:space="preserve"> Тариф          на 2017 г.</t>
  </si>
  <si>
    <t xml:space="preserve"> Тариф          на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</si>
</sst>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7" formatCode="&quot;$&quot;#,##0_);[Red]\(&quot;$&quot;#,##0\)"/>
    <numFmt numFmtId="168" formatCode="_(&quot;$&quot;* #,##0.00_);_(&quot;$&quot;* \(#,##0.00\);_(&quot;$&quot;* &quot;-&quot;??_);_(@_)"/>
    <numFmt numFmtId="169" formatCode="d/m"/>
    <numFmt numFmtId="170" formatCode="#,##0.0"/>
    <numFmt numFmtId="171" formatCode="0.0%"/>
    <numFmt numFmtId="172" formatCode="General_)"/>
    <numFmt numFmtId="173" formatCode="#,##0.0000"/>
    <numFmt numFmtId="174" formatCode="_-* #,##0.00[$€-1]_-;\-* #,##0.00[$€-1]_-;_-* &quot;-&quot;??[$€-1]_-"/>
    <numFmt numFmtId="175" formatCode="[$-419]mmmm\ yyyy;@"/>
    <numFmt numFmtId="176" formatCode="#,##0.000"/>
    <numFmt numFmtId="177" formatCode="#,##0.00000"/>
  </numFmts>
  <fonts count="11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i/>
      <sz val="10"/>
      <name val="Times New Roman"/>
      <family val="1"/>
    </font>
    <font>
      <sz val="10"/>
      <name val="Arial Cyr"/>
      <family val="2"/>
      <charset val="204"/>
    </font>
    <font>
      <b/>
      <sz val="10"/>
      <name val="Times New Roman"/>
      <family val="1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2"/>
      <name val="Arial"/>
      <family val="2"/>
      <charset val="204"/>
    </font>
    <font>
      <sz val="10"/>
      <name val="NTHarmonica"/>
    </font>
    <font>
      <sz val="9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12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color theme="1"/>
      <name val="Times New Roman"/>
      <family val="1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color theme="0"/>
      <name val="Times New Roman"/>
      <family val="1"/>
      <charset val="204"/>
    </font>
    <font>
      <sz val="13"/>
      <name val="Tahoma"/>
      <family val="2"/>
      <charset val="204"/>
    </font>
    <font>
      <sz val="14"/>
      <color theme="1"/>
      <name val="Times New Roman"/>
      <family val="2"/>
      <charset val="204"/>
    </font>
    <font>
      <sz val="10"/>
      <color rgb="FF555555"/>
      <name val="Arial"/>
      <family val="2"/>
      <charset val="204"/>
    </font>
    <font>
      <sz val="10"/>
      <color rgb="FF3366FF"/>
      <name val="Arial"/>
      <family val="2"/>
      <charset val="204"/>
    </font>
    <font>
      <sz val="12"/>
      <color rgb="FF555555"/>
      <name val="Arial"/>
      <family val="2"/>
      <charset val="204"/>
    </font>
    <font>
      <vertAlign val="superscript"/>
      <sz val="10"/>
      <color rgb="FF555555"/>
      <name val="Arial"/>
      <family val="2"/>
      <charset val="204"/>
    </font>
    <font>
      <sz val="12"/>
      <color rgb="FF55555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vertAlign val="superscript"/>
      <sz val="12"/>
      <color rgb="FFFF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vertAlign val="subscript"/>
      <sz val="10"/>
      <name val="Arial CYR"/>
      <family val="2"/>
      <charset val="204"/>
    </font>
    <font>
      <b/>
      <sz val="12"/>
      <color rgb="FF0000FF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1"/>
      <color indexed="81"/>
      <name val="Tahoma"/>
      <family val="2"/>
      <charset val="204"/>
    </font>
    <font>
      <b/>
      <sz val="10"/>
      <color rgb="FF0000FF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lightTrellis">
        <bgColor rgb="FFCC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1"/>
      </patternFill>
    </fill>
    <fill>
      <patternFill patternType="solid">
        <fgColor rgb="FFF0F0F0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24">
    <xf numFmtId="0" fontId="0" fillId="0" borderId="0"/>
    <xf numFmtId="167" fontId="35" fillId="0" borderId="0" applyFont="0" applyFill="0" applyBorder="0" applyAlignment="0" applyProtection="0"/>
    <xf numFmtId="0" fontId="37" fillId="0" borderId="0"/>
    <xf numFmtId="0" fontId="38" fillId="0" borderId="0" applyNumberFormat="0">
      <alignment horizontal="left"/>
    </xf>
    <xf numFmtId="172" fontId="20" fillId="0" borderId="1">
      <protection locked="0"/>
    </xf>
    <xf numFmtId="168" fontId="11" fillId="0" borderId="0" applyFont="0" applyFill="0" applyBorder="0" applyAlignment="0" applyProtection="0"/>
    <xf numFmtId="0" fontId="39" fillId="0" borderId="0" applyBorder="0">
      <alignment horizontal="center" vertical="center" wrapText="1"/>
    </xf>
    <xf numFmtId="0" fontId="40" fillId="0" borderId="2" applyBorder="0">
      <alignment horizontal="center" vertical="center" wrapText="1"/>
    </xf>
    <xf numFmtId="172" fontId="41" fillId="2" borderId="1"/>
    <xf numFmtId="4" fontId="36" fillId="3" borderId="3" applyBorder="0">
      <alignment horizontal="right"/>
    </xf>
    <xf numFmtId="0" fontId="43" fillId="0" borderId="0">
      <alignment horizontal="center" vertical="top" wrapText="1"/>
    </xf>
    <xf numFmtId="0" fontId="44" fillId="0" borderId="0">
      <alignment horizontal="centerContinuous" vertical="center" wrapText="1"/>
    </xf>
    <xf numFmtId="0" fontId="42" fillId="4" borderId="0" applyFill="0">
      <alignment wrapText="1"/>
    </xf>
    <xf numFmtId="0" fontId="10" fillId="0" borderId="0"/>
    <xf numFmtId="0" fontId="11" fillId="0" borderId="0"/>
    <xf numFmtId="0" fontId="45" fillId="0" borderId="0"/>
    <xf numFmtId="49" fontId="46" fillId="0" borderId="0">
      <alignment horizontal="center"/>
    </xf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" fontId="36" fillId="4" borderId="0" applyBorder="0">
      <alignment horizontal="right"/>
    </xf>
    <xf numFmtId="4" fontId="36" fillId="5" borderId="4" applyBorder="0">
      <alignment horizontal="right"/>
    </xf>
    <xf numFmtId="4" fontId="36" fillId="4" borderId="3" applyFont="0" applyBorder="0">
      <alignment horizontal="right"/>
    </xf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70" applyNumberFormat="0" applyFill="0" applyAlignment="0" applyProtection="0"/>
    <xf numFmtId="0" fontId="53" fillId="0" borderId="71" applyNumberFormat="0" applyFill="0" applyAlignment="0" applyProtection="0"/>
    <xf numFmtId="0" fontId="54" fillId="0" borderId="72" applyNumberFormat="0" applyFill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0" applyNumberFormat="0" applyBorder="0" applyAlignment="0" applyProtection="0"/>
    <xf numFmtId="0" fontId="58" fillId="13" borderId="74" applyNumberFormat="0" applyAlignment="0" applyProtection="0"/>
    <xf numFmtId="0" fontId="59" fillId="13" borderId="73" applyNumberFormat="0" applyAlignment="0" applyProtection="0"/>
    <xf numFmtId="0" fontId="60" fillId="0" borderId="75" applyNumberFormat="0" applyFill="0" applyAlignment="0" applyProtection="0"/>
    <xf numFmtId="0" fontId="61" fillId="14" borderId="76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78" applyNumberFormat="0" applyFill="0" applyAlignment="0" applyProtection="0"/>
    <xf numFmtId="0" fontId="6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65" fillId="39" borderId="0" applyNumberFormat="0" applyBorder="0" applyAlignment="0" applyProtection="0"/>
    <xf numFmtId="49" fontId="36" fillId="0" borderId="0" applyBorder="0">
      <alignment vertical="top"/>
    </xf>
    <xf numFmtId="0" fontId="45" fillId="0" borderId="0"/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38" fontId="66" fillId="0" borderId="0">
      <alignment vertical="top"/>
    </xf>
    <xf numFmtId="0" fontId="69" fillId="0" borderId="0" applyFill="0" applyBorder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69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67" fillId="40" borderId="79" applyNumberFormat="0" applyAlignment="0" applyProtection="0"/>
    <xf numFmtId="0" fontId="8" fillId="0" borderId="0"/>
    <xf numFmtId="43" fontId="10" fillId="0" borderId="0" applyFont="0" applyFill="0" applyBorder="0" applyAlignment="0" applyProtection="0"/>
    <xf numFmtId="0" fontId="36" fillId="15" borderId="77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174" fontId="45" fillId="0" borderId="0"/>
    <xf numFmtId="0" fontId="76" fillId="0" borderId="0"/>
    <xf numFmtId="0" fontId="50" fillId="0" borderId="79" applyNumberFormat="0" applyAlignment="0">
      <protection locked="0"/>
    </xf>
    <xf numFmtId="0" fontId="50" fillId="41" borderId="79" applyNumberFormat="0" applyAlignment="0"/>
    <xf numFmtId="49" fontId="73" fillId="42" borderId="81" applyNumberFormat="0">
      <alignment horizontal="center"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49" fontId="36" fillId="0" borderId="0" applyBorder="0">
      <alignment vertical="top"/>
    </xf>
    <xf numFmtId="0" fontId="7" fillId="0" borderId="0"/>
    <xf numFmtId="0" fontId="74" fillId="43" borderId="0" applyNumberFormat="0" applyBorder="0" applyAlignment="0">
      <alignment horizontal="left" vertical="center"/>
    </xf>
    <xf numFmtId="49" fontId="36" fillId="43" borderId="0" applyBorder="0">
      <alignment vertical="top"/>
    </xf>
    <xf numFmtId="0" fontId="11" fillId="0" borderId="0"/>
    <xf numFmtId="0" fontId="36" fillId="0" borderId="0">
      <alignment horizontal="left" vertical="center"/>
    </xf>
    <xf numFmtId="0" fontId="77" fillId="0" borderId="0"/>
    <xf numFmtId="43" fontId="77" fillId="0" borderId="0" applyFont="0" applyFill="0" applyBorder="0" applyAlignment="0" applyProtection="0"/>
    <xf numFmtId="0" fontId="50" fillId="41" borderId="79" applyNumberFormat="0" applyAlignment="0"/>
    <xf numFmtId="0" fontId="36" fillId="41" borderId="79" applyNumberFormat="0" applyAlignment="0"/>
    <xf numFmtId="0" fontId="79" fillId="6" borderId="82" applyNumberFormat="0">
      <alignment horizontal="center" vertical="center"/>
    </xf>
    <xf numFmtId="0" fontId="49" fillId="0" borderId="0" applyNumberFormat="0" applyFill="0" applyBorder="0" applyAlignment="0" applyProtection="0">
      <alignment vertical="top"/>
      <protection locked="0"/>
    </xf>
    <xf numFmtId="49" fontId="36" fillId="0" borderId="0" applyBorder="0">
      <alignment vertical="top"/>
    </xf>
    <xf numFmtId="0" fontId="77" fillId="0" borderId="0"/>
    <xf numFmtId="0" fontId="6" fillId="0" borderId="0"/>
    <xf numFmtId="0" fontId="10" fillId="0" borderId="0"/>
    <xf numFmtId="0" fontId="8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77" fillId="0" borderId="0" applyFont="0" applyFill="0" applyBorder="0" applyAlignment="0" applyProtection="0"/>
    <xf numFmtId="0" fontId="79" fillId="52" borderId="82" applyNumberFormat="0">
      <alignment horizontal="center" vertical="center"/>
    </xf>
    <xf numFmtId="0" fontId="108" fillId="51" borderId="0"/>
    <xf numFmtId="0" fontId="10" fillId="0" borderId="0"/>
    <xf numFmtId="0" fontId="109" fillId="0" borderId="0"/>
    <xf numFmtId="49" fontId="36" fillId="0" borderId="0" applyBorder="0">
      <alignment vertical="top"/>
    </xf>
    <xf numFmtId="9" fontId="10" fillId="0" borderId="0" applyFont="0" applyFill="0" applyBorder="0" applyAlignment="0" applyProtection="0"/>
    <xf numFmtId="43" fontId="109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1" fillId="0" borderId="0" applyBorder="0" applyAlignment="0" applyProtection="0"/>
    <xf numFmtId="0" fontId="2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49" fontId="42" fillId="0" borderId="0">
      <alignment horizontal="center"/>
    </xf>
    <xf numFmtId="0" fontId="51" fillId="0" borderId="0" applyNumberFormat="0" applyFill="0" applyBorder="0" applyAlignment="0" applyProtection="0"/>
    <xf numFmtId="0" fontId="52" fillId="0" borderId="70" applyNumberFormat="0" applyFill="0" applyAlignment="0" applyProtection="0"/>
    <xf numFmtId="0" fontId="53" fillId="0" borderId="71" applyNumberFormat="0" applyFill="0" applyAlignment="0" applyProtection="0"/>
    <xf numFmtId="0" fontId="54" fillId="0" borderId="72" applyNumberFormat="0" applyFill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0" applyNumberFormat="0" applyBorder="0" applyAlignment="0" applyProtection="0"/>
    <xf numFmtId="0" fontId="58" fillId="13" borderId="74" applyNumberFormat="0" applyAlignment="0" applyProtection="0"/>
    <xf numFmtId="0" fontId="59" fillId="13" borderId="73" applyNumberFormat="0" applyAlignment="0" applyProtection="0"/>
    <xf numFmtId="0" fontId="60" fillId="0" borderId="75" applyNumberFormat="0" applyFill="0" applyAlignment="0" applyProtection="0"/>
    <xf numFmtId="0" fontId="61" fillId="14" borderId="76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78" applyNumberFormat="0" applyFill="0" applyAlignment="0" applyProtection="0"/>
    <xf numFmtId="0" fontId="6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5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70" applyNumberFormat="0" applyFill="0" applyAlignment="0" applyProtection="0"/>
    <xf numFmtId="0" fontId="53" fillId="0" borderId="71" applyNumberFormat="0" applyFill="0" applyAlignment="0" applyProtection="0"/>
    <xf numFmtId="0" fontId="54" fillId="0" borderId="72" applyNumberFormat="0" applyFill="0" applyAlignment="0" applyProtection="0"/>
    <xf numFmtId="0" fontId="54" fillId="0" borderId="0" applyNumberFormat="0" applyFill="0" applyBorder="0" applyAlignment="0" applyProtection="0"/>
    <xf numFmtId="0" fontId="55" fillId="10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0" applyNumberFormat="0" applyBorder="0" applyAlignment="0" applyProtection="0"/>
    <xf numFmtId="0" fontId="58" fillId="13" borderId="74" applyNumberFormat="0" applyAlignment="0" applyProtection="0"/>
    <xf numFmtId="0" fontId="59" fillId="13" borderId="73" applyNumberFormat="0" applyAlignment="0" applyProtection="0"/>
    <xf numFmtId="0" fontId="60" fillId="0" borderId="75" applyNumberFormat="0" applyFill="0" applyAlignment="0" applyProtection="0"/>
    <xf numFmtId="0" fontId="61" fillId="14" borderId="76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78" applyNumberFormat="0" applyFill="0" applyAlignment="0" applyProtection="0"/>
    <xf numFmtId="0" fontId="6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5" fillId="39" borderId="0" applyNumberFormat="0" applyBorder="0" applyAlignment="0" applyProtection="0"/>
  </cellStyleXfs>
  <cellXfs count="709">
    <xf numFmtId="0" fontId="0" fillId="0" borderId="0" xfId="0"/>
    <xf numFmtId="2" fontId="48" fillId="0" borderId="3" xfId="13" applyNumberFormat="1" applyFont="1" applyFill="1" applyBorder="1" applyAlignment="1" applyProtection="1">
      <alignment horizontal="center" vertical="center" wrapText="1"/>
    </xf>
    <xf numFmtId="0" fontId="81" fillId="45" borderId="11" xfId="0" applyFont="1" applyFill="1" applyBorder="1" applyAlignment="1">
      <alignment horizontal="center" vertical="center" wrapText="1"/>
    </xf>
    <xf numFmtId="0" fontId="81" fillId="45" borderId="87" xfId="0" applyFont="1" applyFill="1" applyBorder="1" applyAlignment="1">
      <alignment vertical="center" wrapText="1"/>
    </xf>
    <xf numFmtId="0" fontId="81" fillId="45" borderId="88" xfId="0" applyFont="1" applyFill="1" applyBorder="1" applyAlignment="1">
      <alignment horizontal="center" vertical="center" wrapText="1"/>
    </xf>
    <xf numFmtId="0" fontId="83" fillId="45" borderId="87" xfId="0" applyFont="1" applyFill="1" applyBorder="1" applyAlignment="1">
      <alignment vertical="center" wrapText="1"/>
    </xf>
    <xf numFmtId="0" fontId="81" fillId="45" borderId="89" xfId="0" applyFont="1" applyFill="1" applyBorder="1" applyAlignment="1">
      <alignment vertical="center" wrapText="1"/>
    </xf>
    <xf numFmtId="0" fontId="81" fillId="45" borderId="90" xfId="0" applyFont="1" applyFill="1" applyBorder="1" applyAlignment="1">
      <alignment horizontal="center" vertical="center" wrapText="1"/>
    </xf>
    <xf numFmtId="0" fontId="81" fillId="45" borderId="91" xfId="0" applyFont="1" applyFill="1" applyBorder="1" applyAlignment="1">
      <alignment horizontal="center" vertical="center" wrapText="1"/>
    </xf>
    <xf numFmtId="0" fontId="81" fillId="0" borderId="0" xfId="0" applyFont="1" applyAlignment="1">
      <alignment vertical="center" wrapText="1"/>
    </xf>
    <xf numFmtId="0" fontId="85" fillId="0" borderId="0" xfId="0" applyFont="1" applyAlignment="1">
      <alignment vertical="center" wrapText="1"/>
    </xf>
    <xf numFmtId="0" fontId="86" fillId="45" borderId="84" xfId="0" applyFont="1" applyFill="1" applyBorder="1" applyAlignment="1">
      <alignment horizontal="center" vertical="center" wrapText="1"/>
    </xf>
    <xf numFmtId="0" fontId="86" fillId="45" borderId="11" xfId="0" applyFont="1" applyFill="1" applyBorder="1" applyAlignment="1">
      <alignment horizontal="center" vertical="center" wrapText="1"/>
    </xf>
    <xf numFmtId="0" fontId="5" fillId="0" borderId="0" xfId="114"/>
    <xf numFmtId="0" fontId="91" fillId="0" borderId="3" xfId="114" applyFont="1" applyBorder="1" applyAlignment="1">
      <alignment horizontal="center" vertical="center" wrapText="1"/>
    </xf>
    <xf numFmtId="0" fontId="91" fillId="0" borderId="3" xfId="114" applyFont="1" applyBorder="1" applyAlignment="1">
      <alignment vertical="center" wrapText="1"/>
    </xf>
    <xf numFmtId="0" fontId="88" fillId="0" borderId="0" xfId="114" applyFont="1" applyAlignment="1">
      <alignment horizontal="center" vertical="center"/>
    </xf>
    <xf numFmtId="0" fontId="88" fillId="0" borderId="0" xfId="114" applyFont="1" applyAlignment="1">
      <alignment vertical="center"/>
    </xf>
    <xf numFmtId="0" fontId="71" fillId="0" borderId="0" xfId="114" applyFont="1" applyAlignment="1">
      <alignment vertical="center"/>
    </xf>
    <xf numFmtId="0" fontId="5" fillId="0" borderId="3" xfId="114" applyBorder="1"/>
    <xf numFmtId="0" fontId="89" fillId="0" borderId="0" xfId="114" applyFont="1" applyAlignment="1">
      <alignment vertical="center" wrapText="1"/>
    </xf>
    <xf numFmtId="0" fontId="93" fillId="0" borderId="0" xfId="114" applyFont="1" applyAlignment="1">
      <alignment horizontal="center" vertical="center" wrapText="1"/>
    </xf>
    <xf numFmtId="0" fontId="88" fillId="0" borderId="0" xfId="114" applyFont="1" applyAlignment="1">
      <alignment horizontal="center" vertical="center" wrapText="1"/>
    </xf>
    <xf numFmtId="0" fontId="89" fillId="0" borderId="3" xfId="114" applyFont="1" applyBorder="1" applyAlignment="1">
      <alignment horizontal="center" vertical="center" wrapText="1"/>
    </xf>
    <xf numFmtId="43" fontId="91" fillId="0" borderId="3" xfId="115" applyFont="1" applyBorder="1" applyAlignment="1">
      <alignment horizontal="center" vertical="center" wrapText="1"/>
    </xf>
    <xf numFmtId="175" fontId="91" fillId="0" borderId="3" xfId="114" applyNumberFormat="1" applyFont="1" applyBorder="1" applyAlignment="1">
      <alignment horizontal="center" vertical="center" wrapText="1"/>
    </xf>
    <xf numFmtId="43" fontId="89" fillId="0" borderId="3" xfId="115" applyFont="1" applyBorder="1" applyAlignment="1">
      <alignment vertical="center" wrapText="1"/>
    </xf>
    <xf numFmtId="43" fontId="90" fillId="0" borderId="3" xfId="115" applyFont="1" applyBorder="1" applyAlignment="1">
      <alignment horizontal="center" vertical="center" wrapText="1"/>
    </xf>
    <xf numFmtId="175" fontId="90" fillId="0" borderId="3" xfId="114" applyNumberFormat="1" applyFont="1" applyBorder="1" applyAlignment="1">
      <alignment horizontal="center" vertical="center" wrapText="1"/>
    </xf>
    <xf numFmtId="0" fontId="90" fillId="0" borderId="3" xfId="114" applyFont="1" applyBorder="1" applyAlignment="1">
      <alignment horizontal="center" vertical="center" wrapText="1"/>
    </xf>
    <xf numFmtId="0" fontId="93" fillId="0" borderId="0" xfId="114" applyFont="1" applyAlignment="1">
      <alignment horizontal="center" vertical="center"/>
    </xf>
    <xf numFmtId="0" fontId="92" fillId="0" borderId="3" xfId="114" applyFont="1" applyBorder="1" applyAlignment="1">
      <alignment horizontal="center" vertical="center" wrapText="1"/>
    </xf>
    <xf numFmtId="43" fontId="89" fillId="44" borderId="3" xfId="115" applyNumberFormat="1" applyFont="1" applyFill="1" applyBorder="1" applyAlignment="1">
      <alignment vertical="center" wrapText="1"/>
    </xf>
    <xf numFmtId="43" fontId="89" fillId="44" borderId="3" xfId="114" applyNumberFormat="1" applyFont="1" applyFill="1" applyBorder="1" applyAlignment="1">
      <alignment horizontal="center" vertical="center" wrapText="1"/>
    </xf>
    <xf numFmtId="43" fontId="89" fillId="44" borderId="3" xfId="114" applyNumberFormat="1" applyFont="1" applyFill="1" applyBorder="1"/>
    <xf numFmtId="0" fontId="92" fillId="0" borderId="3" xfId="114" applyFont="1" applyBorder="1" applyAlignment="1">
      <alignment horizontal="center"/>
    </xf>
    <xf numFmtId="43" fontId="89" fillId="44" borderId="3" xfId="115" applyFont="1" applyFill="1" applyBorder="1" applyAlignment="1">
      <alignment vertical="center" wrapText="1"/>
    </xf>
    <xf numFmtId="0" fontId="23" fillId="0" borderId="0" xfId="14" applyFont="1" applyAlignment="1" applyProtection="1">
      <alignment vertical="center"/>
      <protection locked="0"/>
    </xf>
    <xf numFmtId="0" fontId="23" fillId="0" borderId="0" xfId="14" applyFont="1" applyFill="1" applyAlignment="1" applyProtection="1">
      <alignment vertical="center"/>
      <protection locked="0"/>
    </xf>
    <xf numFmtId="0" fontId="23" fillId="0" borderId="0" xfId="14" applyFont="1" applyFill="1" applyAlignment="1" applyProtection="1">
      <alignment horizontal="center" vertical="center"/>
      <protection locked="0"/>
    </xf>
    <xf numFmtId="0" fontId="12" fillId="0" borderId="0" xfId="14" applyFont="1" applyAlignment="1" applyProtection="1">
      <alignment vertical="center"/>
      <protection locked="0"/>
    </xf>
    <xf numFmtId="0" fontId="13" fillId="3" borderId="11" xfId="14" applyFont="1" applyFill="1" applyBorder="1" applyAlignment="1" applyProtection="1">
      <alignment horizontal="center" vertical="center" wrapText="1"/>
    </xf>
    <xf numFmtId="0" fontId="13" fillId="3" borderId="12" xfId="14" applyFont="1" applyFill="1" applyBorder="1" applyAlignment="1" applyProtection="1">
      <alignment horizontal="center" vertical="center" wrapText="1"/>
    </xf>
    <xf numFmtId="0" fontId="14" fillId="8" borderId="48" xfId="14" applyFont="1" applyFill="1" applyBorder="1" applyAlignment="1" applyProtection="1">
      <alignment horizontal="center" vertical="center" wrapText="1"/>
    </xf>
    <xf numFmtId="0" fontId="14" fillId="0" borderId="37" xfId="14" applyFont="1" applyFill="1" applyBorder="1" applyAlignment="1" applyProtection="1">
      <alignment horizontal="center" vertical="center" wrapText="1"/>
    </xf>
    <xf numFmtId="0" fontId="14" fillId="8" borderId="37" xfId="14" applyFont="1" applyFill="1" applyBorder="1" applyAlignment="1" applyProtection="1">
      <alignment horizontal="center" vertical="center" wrapText="1"/>
    </xf>
    <xf numFmtId="0" fontId="14" fillId="0" borderId="24" xfId="14" applyFont="1" applyFill="1" applyBorder="1" applyAlignment="1" applyProtection="1">
      <alignment horizontal="center" vertical="center" wrapText="1"/>
    </xf>
    <xf numFmtId="0" fontId="14" fillId="3" borderId="11" xfId="14" applyFont="1" applyFill="1" applyBorder="1" applyAlignment="1" applyProtection="1">
      <alignment horizontal="center" vertical="center" wrapText="1"/>
    </xf>
    <xf numFmtId="0" fontId="14" fillId="3" borderId="20" xfId="14" applyFont="1" applyFill="1" applyBorder="1" applyAlignment="1" applyProtection="1">
      <alignment horizontal="center" vertical="center" wrapText="1"/>
    </xf>
    <xf numFmtId="0" fontId="29" fillId="0" borderId="11" xfId="14" applyFont="1" applyFill="1" applyBorder="1" applyAlignment="1" applyProtection="1">
      <alignment horizontal="center" vertical="center" wrapText="1"/>
    </xf>
    <xf numFmtId="170" fontId="12" fillId="8" borderId="42" xfId="14" applyNumberFormat="1" applyFont="1" applyFill="1" applyBorder="1" applyAlignment="1" applyProtection="1">
      <alignment horizontal="center" vertical="center"/>
    </xf>
    <xf numFmtId="170" fontId="12" fillId="0" borderId="7" xfId="14" applyNumberFormat="1" applyFont="1" applyFill="1" applyBorder="1" applyAlignment="1" applyProtection="1">
      <alignment horizontal="right" vertical="center"/>
    </xf>
    <xf numFmtId="170" fontId="12" fillId="8" borderId="7" xfId="14" applyNumberFormat="1" applyFont="1" applyFill="1" applyBorder="1" applyAlignment="1" applyProtection="1">
      <alignment horizontal="center" vertical="center"/>
    </xf>
    <xf numFmtId="170" fontId="12" fillId="0" borderId="45" xfId="14" applyNumberFormat="1" applyFont="1" applyFill="1" applyBorder="1" applyAlignment="1" applyProtection="1">
      <alignment horizontal="right" vertical="center"/>
    </xf>
    <xf numFmtId="170" fontId="12" fillId="3" borderId="9" xfId="14" applyNumberFormat="1" applyFont="1" applyFill="1" applyBorder="1" applyAlignment="1" applyProtection="1">
      <alignment horizontal="right" vertical="center"/>
    </xf>
    <xf numFmtId="170" fontId="12" fillId="3" borderId="15" xfId="14" applyNumberFormat="1" applyFont="1" applyFill="1" applyBorder="1" applyAlignment="1" applyProtection="1">
      <alignment horizontal="right" vertical="center"/>
    </xf>
    <xf numFmtId="170" fontId="12" fillId="0" borderId="9" xfId="14" applyNumberFormat="1" applyFont="1" applyFill="1" applyBorder="1" applyAlignment="1" applyProtection="1">
      <alignment horizontal="center" vertical="center"/>
    </xf>
    <xf numFmtId="170" fontId="12" fillId="8" borderId="39" xfId="14" applyNumberFormat="1" applyFont="1" applyFill="1" applyBorder="1" applyAlignment="1" applyProtection="1">
      <alignment horizontal="center" vertical="center"/>
    </xf>
    <xf numFmtId="4" fontId="12" fillId="0" borderId="3" xfId="14" applyNumberFormat="1" applyFont="1" applyFill="1" applyBorder="1" applyAlignment="1" applyProtection="1">
      <alignment horizontal="right" vertical="center"/>
    </xf>
    <xf numFmtId="170" fontId="12" fillId="8" borderId="3" xfId="14" applyNumberFormat="1" applyFont="1" applyFill="1" applyBorder="1" applyAlignment="1" applyProtection="1">
      <alignment horizontal="center" vertical="center"/>
    </xf>
    <xf numFmtId="4" fontId="12" fillId="0" borderId="40" xfId="14" applyNumberFormat="1" applyFont="1" applyFill="1" applyBorder="1" applyAlignment="1" applyProtection="1">
      <alignment horizontal="right" vertical="center"/>
    </xf>
    <xf numFmtId="170" fontId="12" fillId="3" borderId="5" xfId="14" applyNumberFormat="1" applyFont="1" applyFill="1" applyBorder="1" applyAlignment="1" applyProtection="1">
      <alignment horizontal="right" vertical="center"/>
    </xf>
    <xf numFmtId="170" fontId="12" fillId="3" borderId="16" xfId="14" applyNumberFormat="1" applyFont="1" applyFill="1" applyBorder="1" applyAlignment="1" applyProtection="1">
      <alignment horizontal="right" vertical="center"/>
    </xf>
    <xf numFmtId="170" fontId="12" fillId="0" borderId="5" xfId="14" applyNumberFormat="1" applyFont="1" applyFill="1" applyBorder="1" applyAlignment="1" applyProtection="1">
      <alignment horizontal="center" vertical="center"/>
    </xf>
    <xf numFmtId="170" fontId="12" fillId="0" borderId="3" xfId="14" applyNumberFormat="1" applyFont="1" applyFill="1" applyBorder="1" applyAlignment="1" applyProtection="1">
      <alignment horizontal="right" vertical="center"/>
    </xf>
    <xf numFmtId="170" fontId="12" fillId="0" borderId="40" xfId="14" applyNumberFormat="1" applyFont="1" applyFill="1" applyBorder="1" applyAlignment="1" applyProtection="1">
      <alignment horizontal="right" vertical="center"/>
    </xf>
    <xf numFmtId="10" fontId="12" fillId="0" borderId="3" xfId="14" applyNumberFormat="1" applyFont="1" applyFill="1" applyBorder="1" applyAlignment="1" applyProtection="1">
      <alignment horizontal="right" vertical="center"/>
    </xf>
    <xf numFmtId="10" fontId="12" fillId="0" borderId="40" xfId="14" applyNumberFormat="1" applyFont="1" applyFill="1" applyBorder="1" applyAlignment="1" applyProtection="1">
      <alignment horizontal="right" vertical="center"/>
    </xf>
    <xf numFmtId="170" fontId="22" fillId="8" borderId="39" xfId="14" applyNumberFormat="1" applyFont="1" applyFill="1" applyBorder="1" applyAlignment="1" applyProtection="1">
      <alignment horizontal="center" vertical="center"/>
    </xf>
    <xf numFmtId="171" fontId="22" fillId="0" borderId="3" xfId="14" applyNumberFormat="1" applyFont="1" applyFill="1" applyBorder="1" applyAlignment="1" applyProtection="1">
      <alignment horizontal="right" vertical="center"/>
    </xf>
    <xf numFmtId="170" fontId="22" fillId="8" borderId="3" xfId="14" applyNumberFormat="1" applyFont="1" applyFill="1" applyBorder="1" applyAlignment="1" applyProtection="1">
      <alignment horizontal="center" vertical="center"/>
    </xf>
    <xf numFmtId="171" fontId="22" fillId="0" borderId="40" xfId="14" applyNumberFormat="1" applyFont="1" applyFill="1" applyBorder="1" applyAlignment="1" applyProtection="1">
      <alignment horizontal="right" vertical="center"/>
    </xf>
    <xf numFmtId="170" fontId="14" fillId="3" borderId="5" xfId="14" applyNumberFormat="1" applyFont="1" applyFill="1" applyBorder="1" applyAlignment="1" applyProtection="1">
      <alignment horizontal="right" vertical="center"/>
    </xf>
    <xf numFmtId="170" fontId="14" fillId="3" borderId="16" xfId="14" applyNumberFormat="1" applyFont="1" applyFill="1" applyBorder="1" applyAlignment="1" applyProtection="1">
      <alignment horizontal="right" vertical="center"/>
    </xf>
    <xf numFmtId="165" fontId="14" fillId="0" borderId="5" xfId="14" applyNumberFormat="1" applyFont="1" applyFill="1" applyBorder="1" applyAlignment="1" applyProtection="1">
      <alignment horizontal="center" vertical="center"/>
    </xf>
    <xf numFmtId="171" fontId="12" fillId="0" borderId="3" xfId="14" applyNumberFormat="1" applyFont="1" applyFill="1" applyBorder="1" applyAlignment="1" applyProtection="1">
      <alignment horizontal="right" vertical="center"/>
    </xf>
    <xf numFmtId="171" fontId="12" fillId="0" borderId="40" xfId="14" applyNumberFormat="1" applyFont="1" applyFill="1" applyBorder="1" applyAlignment="1" applyProtection="1">
      <alignment horizontal="right" vertical="center"/>
    </xf>
    <xf numFmtId="171" fontId="19" fillId="0" borderId="3" xfId="14" applyNumberFormat="1" applyFont="1" applyFill="1" applyBorder="1" applyAlignment="1" applyProtection="1">
      <alignment horizontal="right" vertical="center"/>
    </xf>
    <xf numFmtId="171" fontId="19" fillId="0" borderId="40" xfId="14" applyNumberFormat="1" applyFont="1" applyFill="1" applyBorder="1" applyAlignment="1" applyProtection="1">
      <alignment horizontal="right" vertical="center"/>
    </xf>
    <xf numFmtId="170" fontId="22" fillId="3" borderId="5" xfId="14" applyNumberFormat="1" applyFont="1" applyFill="1" applyBorder="1" applyAlignment="1" applyProtection="1">
      <alignment horizontal="right" vertical="center"/>
    </xf>
    <xf numFmtId="170" fontId="22" fillId="3" borderId="16" xfId="14" applyNumberFormat="1" applyFont="1" applyFill="1" applyBorder="1" applyAlignment="1" applyProtection="1">
      <alignment horizontal="right" vertical="center"/>
    </xf>
    <xf numFmtId="165" fontId="22" fillId="0" borderId="5" xfId="14" applyNumberFormat="1" applyFont="1" applyFill="1" applyBorder="1" applyAlignment="1" applyProtection="1">
      <alignment horizontal="center" vertical="center"/>
    </xf>
    <xf numFmtId="10" fontId="19" fillId="0" borderId="3" xfId="14" applyNumberFormat="1" applyFont="1" applyFill="1" applyBorder="1" applyAlignment="1" applyProtection="1">
      <alignment horizontal="right" vertical="center"/>
    </xf>
    <xf numFmtId="10" fontId="19" fillId="0" borderId="40" xfId="14" applyNumberFormat="1" applyFont="1" applyFill="1" applyBorder="1" applyAlignment="1" applyProtection="1">
      <alignment horizontal="right" vertical="center"/>
    </xf>
    <xf numFmtId="170" fontId="22" fillId="0" borderId="5" xfId="14" applyNumberFormat="1" applyFont="1" applyFill="1" applyBorder="1" applyAlignment="1" applyProtection="1">
      <alignment horizontal="center" vertical="center"/>
    </xf>
    <xf numFmtId="177" fontId="12" fillId="0" borderId="39" xfId="14" applyNumberFormat="1" applyFont="1" applyFill="1" applyBorder="1" applyAlignment="1" applyProtection="1">
      <alignment horizontal="center" vertical="center"/>
    </xf>
    <xf numFmtId="170" fontId="12" fillId="0" borderId="3" xfId="14" applyNumberFormat="1" applyFont="1" applyFill="1" applyBorder="1" applyAlignment="1" applyProtection="1">
      <alignment horizontal="center" vertical="center"/>
    </xf>
    <xf numFmtId="177" fontId="12" fillId="0" borderId="3" xfId="14" applyNumberFormat="1" applyFont="1" applyFill="1" applyBorder="1" applyAlignment="1" applyProtection="1">
      <alignment horizontal="center" vertical="center"/>
    </xf>
    <xf numFmtId="177" fontId="48" fillId="0" borderId="3" xfId="13" applyNumberFormat="1" applyFont="1" applyFill="1" applyBorder="1" applyAlignment="1" applyProtection="1">
      <alignment horizontal="center" vertical="center" wrapText="1"/>
    </xf>
    <xf numFmtId="170" fontId="12" fillId="0" borderId="40" xfId="14" applyNumberFormat="1" applyFont="1" applyFill="1" applyBorder="1" applyAlignment="1" applyProtection="1">
      <alignment horizontal="center" vertical="center"/>
    </xf>
    <xf numFmtId="170" fontId="12" fillId="3" borderId="5" xfId="14" applyNumberFormat="1" applyFont="1" applyFill="1" applyBorder="1" applyAlignment="1" applyProtection="1">
      <alignment horizontal="center" vertical="center"/>
    </xf>
    <xf numFmtId="170" fontId="12" fillId="3" borderId="16" xfId="14" applyNumberFormat="1" applyFont="1" applyFill="1" applyBorder="1" applyAlignment="1" applyProtection="1">
      <alignment horizontal="center" vertical="center"/>
    </xf>
    <xf numFmtId="170" fontId="14" fillId="8" borderId="39" xfId="14" applyNumberFormat="1" applyFont="1" applyFill="1" applyBorder="1" applyAlignment="1" applyProtection="1">
      <alignment horizontal="center" vertical="center"/>
    </xf>
    <xf numFmtId="170" fontId="12" fillId="0" borderId="8" xfId="14" applyNumberFormat="1" applyFont="1" applyFill="1" applyBorder="1" applyAlignment="1" applyProtection="1">
      <alignment horizontal="right" vertical="center"/>
    </xf>
    <xf numFmtId="170" fontId="14" fillId="8" borderId="3" xfId="14" applyNumberFormat="1" applyFont="1" applyFill="1" applyBorder="1" applyAlignment="1" applyProtection="1">
      <alignment horizontal="center" vertical="center"/>
    </xf>
    <xf numFmtId="170" fontId="12" fillId="0" borderId="17" xfId="14" applyNumberFormat="1" applyFont="1" applyFill="1" applyBorder="1" applyAlignment="1" applyProtection="1">
      <alignment horizontal="right" vertical="center"/>
    </xf>
    <xf numFmtId="170" fontId="12" fillId="0" borderId="16" xfId="14" applyNumberFormat="1" applyFont="1" applyFill="1" applyBorder="1" applyAlignment="1" applyProtection="1">
      <alignment horizontal="right" vertical="center"/>
    </xf>
    <xf numFmtId="2" fontId="13" fillId="3" borderId="5" xfId="0" applyNumberFormat="1" applyFont="1" applyFill="1" applyBorder="1" applyAlignment="1" applyProtection="1">
      <alignment horizontal="right" vertical="center" wrapText="1"/>
    </xf>
    <xf numFmtId="2" fontId="13" fillId="3" borderId="16" xfId="0" applyNumberFormat="1" applyFont="1" applyFill="1" applyBorder="1" applyAlignment="1" applyProtection="1">
      <alignment horizontal="right" vertical="center" wrapText="1"/>
    </xf>
    <xf numFmtId="165" fontId="13" fillId="0" borderId="5" xfId="0" applyNumberFormat="1" applyFont="1" applyFill="1" applyBorder="1" applyAlignment="1" applyProtection="1">
      <alignment horizontal="center" vertical="center" wrapText="1"/>
    </xf>
    <xf numFmtId="170" fontId="22" fillId="8" borderId="36" xfId="14" applyNumberFormat="1" applyFont="1" applyFill="1" applyBorder="1" applyAlignment="1" applyProtection="1">
      <alignment horizontal="center" vertical="center"/>
    </xf>
    <xf numFmtId="4" fontId="12" fillId="0" borderId="33" xfId="14" applyNumberFormat="1" applyFont="1" applyBorder="1" applyAlignment="1" applyProtection="1">
      <alignment horizontal="left" vertical="center"/>
    </xf>
    <xf numFmtId="170" fontId="22" fillId="8" borderId="33" xfId="14" applyNumberFormat="1" applyFont="1" applyFill="1" applyBorder="1" applyAlignment="1" applyProtection="1">
      <alignment horizontal="center" vertical="center"/>
    </xf>
    <xf numFmtId="4" fontId="12" fillId="0" borderId="23" xfId="14" applyNumberFormat="1" applyFont="1" applyBorder="1" applyAlignment="1" applyProtection="1">
      <alignment horizontal="left" vertical="center"/>
    </xf>
    <xf numFmtId="170" fontId="13" fillId="3" borderId="19" xfId="0" applyNumberFormat="1" applyFont="1" applyFill="1" applyBorder="1" applyAlignment="1" applyProtection="1">
      <alignment horizontal="center" vertical="center" wrapText="1"/>
    </xf>
    <xf numFmtId="170" fontId="13" fillId="3" borderId="18" xfId="0" applyNumberFormat="1" applyFont="1" applyFill="1" applyBorder="1" applyAlignment="1" applyProtection="1">
      <alignment horizontal="center" vertical="center" wrapText="1"/>
    </xf>
    <xf numFmtId="165" fontId="13" fillId="0" borderId="19" xfId="0" applyNumberFormat="1" applyFont="1" applyFill="1" applyBorder="1" applyAlignment="1" applyProtection="1">
      <alignment horizontal="center" vertical="center" wrapText="1"/>
    </xf>
    <xf numFmtId="170" fontId="12" fillId="8" borderId="4" xfId="14" applyNumberFormat="1" applyFont="1" applyFill="1" applyBorder="1" applyAlignment="1" applyProtection="1">
      <alignment horizontal="center" vertical="center"/>
    </xf>
    <xf numFmtId="170" fontId="12" fillId="0" borderId="38" xfId="14" applyNumberFormat="1" applyFont="1" applyBorder="1" applyAlignment="1" applyProtection="1">
      <alignment horizontal="left" vertical="center"/>
    </xf>
    <xf numFmtId="170" fontId="12" fillId="8" borderId="38" xfId="14" applyNumberFormat="1" applyFont="1" applyFill="1" applyBorder="1" applyAlignment="1" applyProtection="1">
      <alignment horizontal="center" vertical="center"/>
    </xf>
    <xf numFmtId="4" fontId="12" fillId="0" borderId="41" xfId="14" applyNumberFormat="1" applyFont="1" applyBorder="1" applyAlignment="1" applyProtection="1">
      <alignment horizontal="left" vertical="center"/>
    </xf>
    <xf numFmtId="170" fontId="13" fillId="3" borderId="9" xfId="0" applyNumberFormat="1" applyFont="1" applyFill="1" applyBorder="1" applyAlignment="1" applyProtection="1">
      <alignment horizontal="left" vertical="center" wrapText="1"/>
    </xf>
    <xf numFmtId="170" fontId="13" fillId="3" borderId="15" xfId="0" applyNumberFormat="1" applyFont="1" applyFill="1" applyBorder="1" applyAlignment="1" applyProtection="1">
      <alignment horizontal="left" vertical="center" wrapText="1"/>
    </xf>
    <xf numFmtId="165" fontId="13" fillId="0" borderId="9" xfId="0" applyNumberFormat="1" applyFont="1" applyFill="1" applyBorder="1" applyAlignment="1" applyProtection="1">
      <alignment horizontal="center" vertical="center" wrapText="1"/>
    </xf>
    <xf numFmtId="4" fontId="30" fillId="8" borderId="42" xfId="14" applyNumberFormat="1" applyFont="1" applyFill="1" applyBorder="1" applyAlignment="1" applyProtection="1">
      <alignment horizontal="center" vertical="center"/>
    </xf>
    <xf numFmtId="4" fontId="30" fillId="0" borderId="3" xfId="14" applyNumberFormat="1" applyFont="1" applyBorder="1" applyAlignment="1" applyProtection="1">
      <alignment horizontal="left" vertical="center"/>
    </xf>
    <xf numFmtId="4" fontId="30" fillId="8" borderId="7" xfId="14" applyNumberFormat="1" applyFont="1" applyFill="1" applyBorder="1" applyAlignment="1" applyProtection="1">
      <alignment horizontal="center" vertical="center"/>
    </xf>
    <xf numFmtId="4" fontId="30" fillId="0" borderId="40" xfId="14" applyNumberFormat="1" applyFont="1" applyBorder="1" applyAlignment="1" applyProtection="1">
      <alignment horizontal="left" vertical="center"/>
    </xf>
    <xf numFmtId="170" fontId="33" fillId="3" borderId="5" xfId="0" applyNumberFormat="1" applyFont="1" applyFill="1" applyBorder="1" applyAlignment="1" applyProtection="1">
      <alignment horizontal="left" vertical="center" wrapText="1"/>
    </xf>
    <xf numFmtId="170" fontId="33" fillId="3" borderId="16" xfId="0" applyNumberFormat="1" applyFont="1" applyFill="1" applyBorder="1" applyAlignment="1" applyProtection="1">
      <alignment horizontal="left" vertical="center" wrapText="1"/>
    </xf>
    <xf numFmtId="165" fontId="33" fillId="0" borderId="5" xfId="0" applyNumberFormat="1" applyFont="1" applyFill="1" applyBorder="1" applyAlignment="1" applyProtection="1">
      <alignment horizontal="center" vertical="center" wrapText="1"/>
    </xf>
    <xf numFmtId="170" fontId="12" fillId="8" borderId="43" xfId="14" applyNumberFormat="1" applyFont="1" applyFill="1" applyBorder="1" applyAlignment="1" applyProtection="1">
      <alignment horizontal="center" vertical="center"/>
    </xf>
    <xf numFmtId="170" fontId="12" fillId="0" borderId="22" xfId="14" applyNumberFormat="1" applyFont="1" applyBorder="1" applyAlignment="1" applyProtection="1">
      <alignment horizontal="left" vertical="center"/>
    </xf>
    <xf numFmtId="170" fontId="12" fillId="8" borderId="22" xfId="14" applyNumberFormat="1" applyFont="1" applyFill="1" applyBorder="1" applyAlignment="1" applyProtection="1">
      <alignment horizontal="center" vertical="center"/>
    </xf>
    <xf numFmtId="4" fontId="12" fillId="0" borderId="44" xfId="14" applyNumberFormat="1" applyFont="1" applyBorder="1" applyAlignment="1" applyProtection="1">
      <alignment horizontal="left" vertical="center"/>
    </xf>
    <xf numFmtId="170" fontId="13" fillId="3" borderId="31" xfId="0" applyNumberFormat="1" applyFont="1" applyFill="1" applyBorder="1" applyAlignment="1" applyProtection="1">
      <alignment horizontal="center" vertical="center" wrapText="1"/>
    </xf>
    <xf numFmtId="170" fontId="13" fillId="3" borderId="56" xfId="0" applyNumberFormat="1" applyFont="1" applyFill="1" applyBorder="1" applyAlignment="1" applyProtection="1">
      <alignment horizontal="center" vertical="center" wrapText="1"/>
    </xf>
    <xf numFmtId="165" fontId="13" fillId="0" borderId="31" xfId="0" applyNumberFormat="1" applyFont="1" applyFill="1" applyBorder="1" applyAlignment="1" applyProtection="1">
      <alignment horizontal="center" vertical="center" wrapText="1"/>
    </xf>
    <xf numFmtId="170" fontId="12" fillId="0" borderId="3" xfId="14" applyNumberFormat="1" applyFont="1" applyBorder="1" applyAlignment="1" applyProtection="1">
      <alignment horizontal="left" vertical="center"/>
    </xf>
    <xf numFmtId="4" fontId="12" fillId="0" borderId="40" xfId="14" applyNumberFormat="1" applyFont="1" applyBorder="1" applyAlignment="1" applyProtection="1">
      <alignment horizontal="left" vertical="center"/>
    </xf>
    <xf numFmtId="4" fontId="12" fillId="8" borderId="39" xfId="14" applyNumberFormat="1" applyFont="1" applyFill="1" applyBorder="1" applyAlignment="1" applyProtection="1">
      <alignment horizontal="center" vertical="center"/>
    </xf>
    <xf numFmtId="4" fontId="12" fillId="0" borderId="3" xfId="14" applyNumberFormat="1" applyFont="1" applyBorder="1" applyAlignment="1" applyProtection="1">
      <alignment horizontal="left" vertical="center"/>
    </xf>
    <xf numFmtId="4" fontId="12" fillId="8" borderId="3" xfId="14" applyNumberFormat="1" applyFont="1" applyFill="1" applyBorder="1" applyAlignment="1" applyProtection="1">
      <alignment horizontal="center" vertical="center"/>
    </xf>
    <xf numFmtId="170" fontId="13" fillId="3" borderId="5" xfId="0" applyNumberFormat="1" applyFont="1" applyFill="1" applyBorder="1" applyAlignment="1" applyProtection="1">
      <alignment horizontal="left" vertical="center" wrapText="1"/>
    </xf>
    <xf numFmtId="170" fontId="13" fillId="3" borderId="16" xfId="0" applyNumberFormat="1" applyFont="1" applyFill="1" applyBorder="1" applyAlignment="1" applyProtection="1">
      <alignment horizontal="left" vertical="center" wrapText="1"/>
    </xf>
    <xf numFmtId="4" fontId="12" fillId="0" borderId="3" xfId="14" applyNumberFormat="1" applyFont="1" applyFill="1" applyBorder="1" applyAlignment="1" applyProtection="1">
      <alignment horizontal="left" vertical="center"/>
    </xf>
    <xf numFmtId="170" fontId="12" fillId="0" borderId="3" xfId="14" applyNumberFormat="1" applyFont="1" applyFill="1" applyBorder="1" applyAlignment="1" applyProtection="1">
      <alignment horizontal="left" vertical="center"/>
    </xf>
    <xf numFmtId="170" fontId="12" fillId="0" borderId="40" xfId="14" applyNumberFormat="1" applyFont="1" applyBorder="1" applyAlignment="1" applyProtection="1">
      <alignment horizontal="left" vertical="center"/>
    </xf>
    <xf numFmtId="170" fontId="13" fillId="3" borderId="5" xfId="0" applyNumberFormat="1" applyFont="1" applyFill="1" applyBorder="1" applyAlignment="1" applyProtection="1">
      <alignment horizontal="center" vertical="center" wrapText="1"/>
    </xf>
    <xf numFmtId="170" fontId="13" fillId="3" borderId="16" xfId="0" applyNumberFormat="1" applyFont="1" applyFill="1" applyBorder="1" applyAlignment="1" applyProtection="1">
      <alignment horizontal="center" vertical="center" wrapText="1"/>
    </xf>
    <xf numFmtId="170" fontId="22" fillId="0" borderId="3" xfId="14" applyNumberFormat="1" applyFont="1" applyFill="1" applyBorder="1" applyAlignment="1" applyProtection="1">
      <alignment horizontal="left" vertical="center"/>
    </xf>
    <xf numFmtId="165" fontId="13" fillId="0" borderId="9" xfId="0" applyNumberFormat="1" applyFont="1" applyFill="1" applyBorder="1" applyAlignment="1" applyProtection="1">
      <alignment horizontal="left" vertical="center" wrapText="1"/>
    </xf>
    <xf numFmtId="2" fontId="13" fillId="0" borderId="9" xfId="0" applyNumberFormat="1" applyFont="1" applyFill="1" applyBorder="1" applyAlignment="1" applyProtection="1">
      <alignment horizontal="right" vertical="center" wrapText="1"/>
    </xf>
    <xf numFmtId="173" fontId="12" fillId="8" borderId="39" xfId="14" applyNumberFormat="1" applyFont="1" applyFill="1" applyBorder="1" applyAlignment="1" applyProtection="1">
      <alignment horizontal="center" vertical="center"/>
    </xf>
    <xf numFmtId="173" fontId="12" fillId="8" borderId="7" xfId="14" applyNumberFormat="1" applyFont="1" applyFill="1" applyBorder="1" applyAlignment="1" applyProtection="1">
      <alignment horizontal="center" vertical="center"/>
    </xf>
    <xf numFmtId="170" fontId="22" fillId="8" borderId="43" xfId="14" applyNumberFormat="1" applyFont="1" applyFill="1" applyBorder="1" applyAlignment="1" applyProtection="1">
      <alignment horizontal="center" vertical="center"/>
    </xf>
    <xf numFmtId="170" fontId="12" fillId="0" borderId="22" xfId="14" applyNumberFormat="1" applyFont="1" applyFill="1" applyBorder="1" applyAlignment="1" applyProtection="1">
      <alignment horizontal="left" vertical="center"/>
    </xf>
    <xf numFmtId="170" fontId="22" fillId="8" borderId="22" xfId="14" applyNumberFormat="1" applyFont="1" applyFill="1" applyBorder="1" applyAlignment="1" applyProtection="1">
      <alignment horizontal="center" vertical="center"/>
    </xf>
    <xf numFmtId="4" fontId="12" fillId="0" borderId="44" xfId="14" applyNumberFormat="1" applyFont="1" applyFill="1" applyBorder="1" applyAlignment="1" applyProtection="1">
      <alignment horizontal="left" vertical="center"/>
    </xf>
    <xf numFmtId="170" fontId="12" fillId="0" borderId="7" xfId="14" applyNumberFormat="1" applyFont="1" applyFill="1" applyBorder="1" applyAlignment="1" applyProtection="1">
      <alignment horizontal="left" vertical="center"/>
    </xf>
    <xf numFmtId="4" fontId="12" fillId="0" borderId="45" xfId="14" applyNumberFormat="1" applyFont="1" applyFill="1" applyBorder="1" applyAlignment="1" applyProtection="1">
      <alignment horizontal="left" vertical="center"/>
    </xf>
    <xf numFmtId="173" fontId="30" fillId="8" borderId="39" xfId="14" applyNumberFormat="1" applyFont="1" applyFill="1" applyBorder="1" applyAlignment="1" applyProtection="1">
      <alignment horizontal="center" vertical="center"/>
    </xf>
    <xf numFmtId="4" fontId="30" fillId="0" borderId="3" xfId="14" applyNumberFormat="1" applyFont="1" applyFill="1" applyBorder="1" applyAlignment="1" applyProtection="1">
      <alignment horizontal="left" vertical="center"/>
    </xf>
    <xf numFmtId="173" fontId="30" fillId="8" borderId="7" xfId="14" applyNumberFormat="1" applyFont="1" applyFill="1" applyBorder="1" applyAlignment="1" applyProtection="1">
      <alignment horizontal="center" vertical="center"/>
    </xf>
    <xf numFmtId="4" fontId="30" fillId="0" borderId="40" xfId="14" applyNumberFormat="1" applyFont="1" applyFill="1" applyBorder="1" applyAlignment="1" applyProtection="1">
      <alignment horizontal="left" vertical="center"/>
    </xf>
    <xf numFmtId="170" fontId="30" fillId="3" borderId="5" xfId="0" applyNumberFormat="1" applyFont="1" applyFill="1" applyBorder="1" applyAlignment="1" applyProtection="1">
      <alignment horizontal="left" vertical="center" wrapText="1"/>
    </xf>
    <xf numFmtId="170" fontId="30" fillId="3" borderId="16" xfId="0" applyNumberFormat="1" applyFont="1" applyFill="1" applyBorder="1" applyAlignment="1" applyProtection="1">
      <alignment horizontal="left" vertical="center" wrapText="1"/>
    </xf>
    <xf numFmtId="165" fontId="30" fillId="0" borderId="5" xfId="0" applyNumberFormat="1" applyFont="1" applyFill="1" applyBorder="1" applyAlignment="1" applyProtection="1">
      <alignment horizontal="center" vertical="center" wrapText="1"/>
    </xf>
    <xf numFmtId="4" fontId="12" fillId="0" borderId="40" xfId="14" applyNumberFormat="1" applyFont="1" applyFill="1" applyBorder="1" applyAlignment="1" applyProtection="1">
      <alignment horizontal="left" vertical="center"/>
    </xf>
    <xf numFmtId="165" fontId="13" fillId="0" borderId="5" xfId="0" applyNumberFormat="1" applyFont="1" applyFill="1" applyBorder="1" applyAlignment="1" applyProtection="1">
      <alignment horizontal="left" vertical="center" wrapText="1"/>
    </xf>
    <xf numFmtId="170" fontId="13" fillId="3" borderId="5" xfId="0" applyNumberFormat="1" applyFont="1" applyFill="1" applyBorder="1" applyAlignment="1" applyProtection="1">
      <alignment horizontal="right" vertical="center" wrapText="1"/>
    </xf>
    <xf numFmtId="170" fontId="13" fillId="3" borderId="16" xfId="0" applyNumberFormat="1" applyFont="1" applyFill="1" applyBorder="1" applyAlignment="1" applyProtection="1">
      <alignment horizontal="right" vertical="center" wrapText="1"/>
    </xf>
    <xf numFmtId="165" fontId="13" fillId="0" borderId="5" xfId="0" applyNumberFormat="1" applyFont="1" applyFill="1" applyBorder="1" applyAlignment="1" applyProtection="1">
      <alignment horizontal="right" vertical="center" wrapText="1"/>
    </xf>
    <xf numFmtId="4" fontId="12" fillId="0" borderId="22" xfId="14" applyNumberFormat="1" applyFont="1" applyBorder="1" applyAlignment="1" applyProtection="1">
      <alignment horizontal="left" vertical="center"/>
    </xf>
    <xf numFmtId="4" fontId="12" fillId="0" borderId="22" xfId="14" applyNumberFormat="1" applyFont="1" applyFill="1" applyBorder="1" applyAlignment="1" applyProtection="1">
      <alignment horizontal="left" vertical="center"/>
    </xf>
    <xf numFmtId="170" fontId="12" fillId="0" borderId="7" xfId="14" applyNumberFormat="1" applyFont="1" applyBorder="1" applyAlignment="1" applyProtection="1">
      <alignment horizontal="left" vertical="center"/>
    </xf>
    <xf numFmtId="4" fontId="12" fillId="0" borderId="45" xfId="14" applyNumberFormat="1" applyFont="1" applyBorder="1" applyAlignment="1" applyProtection="1">
      <alignment horizontal="left" vertical="center"/>
    </xf>
    <xf numFmtId="1" fontId="13" fillId="0" borderId="9" xfId="0" applyNumberFormat="1" applyFont="1" applyFill="1" applyBorder="1" applyAlignment="1" applyProtection="1">
      <alignment horizontal="left" vertical="center" wrapText="1"/>
    </xf>
    <xf numFmtId="4" fontId="30" fillId="8" borderId="3" xfId="14" applyNumberFormat="1" applyFont="1" applyFill="1" applyBorder="1" applyAlignment="1" applyProtection="1">
      <alignment horizontal="center" vertical="center"/>
    </xf>
    <xf numFmtId="170" fontId="12" fillId="9" borderId="3" xfId="14" applyNumberFormat="1" applyFont="1" applyFill="1" applyBorder="1" applyAlignment="1" applyProtection="1">
      <alignment horizontal="center" vertical="center"/>
    </xf>
    <xf numFmtId="1" fontId="13" fillId="0" borderId="5" xfId="0" applyNumberFormat="1" applyFont="1" applyFill="1" applyBorder="1" applyAlignment="1" applyProtection="1">
      <alignment horizontal="left" vertical="center" wrapText="1"/>
    </xf>
    <xf numFmtId="4" fontId="12" fillId="0" borderId="7" xfId="14" applyNumberFormat="1" applyFont="1" applyFill="1" applyBorder="1" applyAlignment="1" applyProtection="1">
      <alignment horizontal="right" vertical="center"/>
    </xf>
    <xf numFmtId="4" fontId="12" fillId="0" borderId="45" xfId="14" applyNumberFormat="1" applyFont="1" applyFill="1" applyBorder="1" applyAlignment="1" applyProtection="1">
      <alignment horizontal="right" vertical="center"/>
    </xf>
    <xf numFmtId="170" fontId="13" fillId="3" borderId="9" xfId="0" applyNumberFormat="1" applyFont="1" applyFill="1" applyBorder="1" applyAlignment="1" applyProtection="1">
      <alignment horizontal="right" vertical="center" wrapText="1"/>
    </xf>
    <xf numFmtId="170" fontId="13" fillId="3" borderId="15" xfId="0" applyNumberFormat="1" applyFont="1" applyFill="1" applyBorder="1" applyAlignment="1" applyProtection="1">
      <alignment horizontal="right" vertical="center" wrapText="1"/>
    </xf>
    <xf numFmtId="165" fontId="13" fillId="0" borderId="9" xfId="0" applyNumberFormat="1" applyFont="1" applyFill="1" applyBorder="1" applyAlignment="1" applyProtection="1">
      <alignment horizontal="right" vertical="center" wrapText="1"/>
    </xf>
    <xf numFmtId="4" fontId="12" fillId="8" borderId="42" xfId="14" applyNumberFormat="1" applyFont="1" applyFill="1" applyBorder="1" applyAlignment="1" applyProtection="1">
      <alignment horizontal="center" vertical="center"/>
    </xf>
    <xf numFmtId="4" fontId="30" fillId="0" borderId="3" xfId="14" applyNumberFormat="1" applyFont="1" applyFill="1" applyBorder="1" applyAlignment="1" applyProtection="1">
      <alignment horizontal="center" vertical="center"/>
    </xf>
    <xf numFmtId="4" fontId="30" fillId="0" borderId="40" xfId="14" applyNumberFormat="1" applyFont="1" applyFill="1" applyBorder="1" applyAlignment="1" applyProtection="1">
      <alignment horizontal="center" vertical="center"/>
    </xf>
    <xf numFmtId="165" fontId="13" fillId="8" borderId="42" xfId="0" applyNumberFormat="1" applyFont="1" applyFill="1" applyBorder="1" applyAlignment="1" applyProtection="1">
      <alignment horizontal="center" vertical="center" wrapText="1"/>
    </xf>
    <xf numFmtId="4" fontId="12" fillId="0" borderId="7" xfId="14" applyNumberFormat="1" applyFont="1" applyBorder="1" applyAlignment="1" applyProtection="1">
      <alignment horizontal="left" vertical="center"/>
    </xf>
    <xf numFmtId="165" fontId="12" fillId="8" borderId="7" xfId="14" applyNumberFormat="1" applyFont="1" applyFill="1" applyBorder="1" applyAlignment="1" applyProtection="1">
      <alignment horizontal="center" vertical="center"/>
    </xf>
    <xf numFmtId="170" fontId="12" fillId="3" borderId="9" xfId="14" applyNumberFormat="1" applyFont="1" applyFill="1" applyBorder="1" applyAlignment="1" applyProtection="1">
      <alignment horizontal="center" vertical="center"/>
    </xf>
    <xf numFmtId="170" fontId="12" fillId="3" borderId="15" xfId="14" applyNumberFormat="1" applyFont="1" applyFill="1" applyBorder="1" applyAlignment="1" applyProtection="1">
      <alignment horizontal="center" vertical="center"/>
    </xf>
    <xf numFmtId="165" fontId="12" fillId="8" borderId="3" xfId="14" applyNumberFormat="1" applyFont="1" applyFill="1" applyBorder="1" applyAlignment="1" applyProtection="1">
      <alignment horizontal="center" vertical="center"/>
    </xf>
    <xf numFmtId="4" fontId="12" fillId="0" borderId="8" xfId="14" applyNumberFormat="1" applyFont="1" applyBorder="1" applyAlignment="1" applyProtection="1">
      <alignment horizontal="left" vertical="center"/>
    </xf>
    <xf numFmtId="165" fontId="13" fillId="8" borderId="3" xfId="0" applyNumberFormat="1" applyFont="1" applyFill="1" applyBorder="1" applyAlignment="1" applyProtection="1">
      <alignment horizontal="center" vertical="center" wrapText="1"/>
    </xf>
    <xf numFmtId="165" fontId="14" fillId="8" borderId="39" xfId="14" applyNumberFormat="1" applyFont="1" applyFill="1" applyBorder="1" applyAlignment="1" applyProtection="1">
      <alignment horizontal="center" vertical="center"/>
    </xf>
    <xf numFmtId="165" fontId="14" fillId="8" borderId="3" xfId="14" applyNumberFormat="1" applyFont="1" applyFill="1" applyBorder="1" applyAlignment="1" applyProtection="1">
      <alignment horizontal="center" vertical="center"/>
    </xf>
    <xf numFmtId="170" fontId="21" fillId="8" borderId="39" xfId="14" applyNumberFormat="1" applyFont="1" applyFill="1" applyBorder="1" applyAlignment="1" applyProtection="1">
      <alignment horizontal="center" vertical="center"/>
    </xf>
    <xf numFmtId="4" fontId="14" fillId="0" borderId="3" xfId="14" applyNumberFormat="1" applyFont="1" applyBorder="1" applyAlignment="1" applyProtection="1">
      <alignment horizontal="left" vertical="center"/>
    </xf>
    <xf numFmtId="4" fontId="14" fillId="0" borderId="40" xfId="14" applyNumberFormat="1" applyFont="1" applyBorder="1" applyAlignment="1" applyProtection="1">
      <alignment horizontal="left" vertical="center"/>
    </xf>
    <xf numFmtId="170" fontId="14" fillId="3" borderId="5" xfId="14" applyNumberFormat="1" applyFont="1" applyFill="1" applyBorder="1" applyAlignment="1" applyProtection="1">
      <alignment horizontal="center" vertical="center"/>
    </xf>
    <xf numFmtId="170" fontId="14" fillId="3" borderId="16" xfId="14" applyNumberFormat="1" applyFont="1" applyFill="1" applyBorder="1" applyAlignment="1" applyProtection="1">
      <alignment horizontal="center" vertical="center"/>
    </xf>
    <xf numFmtId="170" fontId="14" fillId="0" borderId="5" xfId="14" applyNumberFormat="1" applyFont="1" applyFill="1" applyBorder="1" applyAlignment="1" applyProtection="1">
      <alignment horizontal="center" vertical="center"/>
    </xf>
    <xf numFmtId="4" fontId="14" fillId="0" borderId="6" xfId="14" applyNumberFormat="1" applyFont="1" applyBorder="1" applyAlignment="1" applyProtection="1">
      <alignment horizontal="left" vertical="center"/>
    </xf>
    <xf numFmtId="170" fontId="14" fillId="8" borderId="6" xfId="14" applyNumberFormat="1" applyFont="1" applyFill="1" applyBorder="1" applyAlignment="1" applyProtection="1">
      <alignment horizontal="center" vertical="center"/>
    </xf>
    <xf numFmtId="4" fontId="14" fillId="0" borderId="47" xfId="14" applyNumberFormat="1" applyFont="1" applyBorder="1" applyAlignment="1" applyProtection="1">
      <alignment horizontal="left" vertical="center"/>
    </xf>
    <xf numFmtId="170" fontId="14" fillId="3" borderId="32" xfId="14" applyNumberFormat="1" applyFont="1" applyFill="1" applyBorder="1" applyAlignment="1" applyProtection="1">
      <alignment horizontal="center" vertical="center"/>
    </xf>
    <xf numFmtId="170" fontId="14" fillId="3" borderId="57" xfId="14" applyNumberFormat="1" applyFont="1" applyFill="1" applyBorder="1" applyAlignment="1" applyProtection="1">
      <alignment horizontal="center" vertical="center"/>
    </xf>
    <xf numFmtId="170" fontId="14" fillId="0" borderId="32" xfId="14" applyNumberFormat="1" applyFont="1" applyFill="1" applyBorder="1" applyAlignment="1" applyProtection="1">
      <alignment horizontal="center" vertical="center"/>
    </xf>
    <xf numFmtId="4" fontId="12" fillId="0" borderId="6" xfId="14" applyNumberFormat="1" applyFont="1" applyBorder="1" applyAlignment="1" applyProtection="1">
      <alignment horizontal="left" vertical="center"/>
    </xf>
    <xf numFmtId="165" fontId="12" fillId="8" borderId="6" xfId="14" applyNumberFormat="1" applyFont="1" applyFill="1" applyBorder="1" applyAlignment="1" applyProtection="1">
      <alignment horizontal="center" vertical="center"/>
    </xf>
    <xf numFmtId="4" fontId="12" fillId="0" borderId="47" xfId="14" applyNumberFormat="1" applyFont="1" applyBorder="1" applyAlignment="1" applyProtection="1">
      <alignment horizontal="left" vertical="center"/>
    </xf>
    <xf numFmtId="170" fontId="12" fillId="3" borderId="32" xfId="14" applyNumberFormat="1" applyFont="1" applyFill="1" applyBorder="1" applyAlignment="1" applyProtection="1">
      <alignment horizontal="center" vertical="center"/>
    </xf>
    <xf numFmtId="170" fontId="12" fillId="3" borderId="57" xfId="14" applyNumberFormat="1" applyFont="1" applyFill="1" applyBorder="1" applyAlignment="1" applyProtection="1">
      <alignment horizontal="center" vertical="center"/>
    </xf>
    <xf numFmtId="170" fontId="12" fillId="0" borderId="32" xfId="14" applyNumberFormat="1" applyFont="1" applyFill="1" applyBorder="1" applyAlignment="1" applyProtection="1">
      <alignment horizontal="center" vertical="center"/>
    </xf>
    <xf numFmtId="170" fontId="14" fillId="8" borderId="48" xfId="14" applyNumberFormat="1" applyFont="1" applyFill="1" applyBorder="1" applyAlignment="1" applyProtection="1">
      <alignment horizontal="center" vertical="center"/>
    </xf>
    <xf numFmtId="4" fontId="12" fillId="0" borderId="37" xfId="14" applyNumberFormat="1" applyFont="1" applyFill="1" applyBorder="1" applyAlignment="1" applyProtection="1">
      <alignment horizontal="left" vertical="center"/>
    </xf>
    <xf numFmtId="170" fontId="14" fillId="8" borderId="37" xfId="14" applyNumberFormat="1" applyFont="1" applyFill="1" applyBorder="1" applyAlignment="1" applyProtection="1">
      <alignment horizontal="center" vertical="center"/>
    </xf>
    <xf numFmtId="4" fontId="12" fillId="0" borderId="24" xfId="14" applyNumberFormat="1" applyFont="1" applyFill="1" applyBorder="1" applyAlignment="1" applyProtection="1">
      <alignment horizontal="left" vertical="center"/>
    </xf>
    <xf numFmtId="170" fontId="12" fillId="3" borderId="11" xfId="14" applyNumberFormat="1" applyFont="1" applyFill="1" applyBorder="1" applyAlignment="1" applyProtection="1">
      <alignment horizontal="center" vertical="center"/>
    </xf>
    <xf numFmtId="170" fontId="12" fillId="3" borderId="20" xfId="14" applyNumberFormat="1" applyFont="1" applyFill="1" applyBorder="1" applyAlignment="1" applyProtection="1">
      <alignment horizontal="center" vertical="center"/>
    </xf>
    <xf numFmtId="170" fontId="12" fillId="0" borderId="11" xfId="14" applyNumberFormat="1" applyFont="1" applyFill="1" applyBorder="1" applyAlignment="1" applyProtection="1">
      <alignment horizontal="center" vertical="center"/>
    </xf>
    <xf numFmtId="170" fontId="14" fillId="8" borderId="4" xfId="14" applyNumberFormat="1" applyFont="1" applyFill="1" applyBorder="1" applyAlignment="1" applyProtection="1">
      <alignment horizontal="center" vertical="center"/>
    </xf>
    <xf numFmtId="4" fontId="12" fillId="0" borderId="38" xfId="14" applyNumberFormat="1" applyFont="1" applyFill="1" applyBorder="1" applyAlignment="1" applyProtection="1">
      <alignment horizontal="left" vertical="center"/>
    </xf>
    <xf numFmtId="170" fontId="14" fillId="8" borderId="38" xfId="14" applyNumberFormat="1" applyFont="1" applyFill="1" applyBorder="1" applyAlignment="1" applyProtection="1">
      <alignment horizontal="center" vertical="center"/>
    </xf>
    <xf numFmtId="4" fontId="12" fillId="0" borderId="41" xfId="14" applyNumberFormat="1" applyFont="1" applyFill="1" applyBorder="1" applyAlignment="1" applyProtection="1">
      <alignment horizontal="left" vertical="center"/>
    </xf>
    <xf numFmtId="170" fontId="12" fillId="3" borderId="13" xfId="14" applyNumberFormat="1" applyFont="1" applyFill="1" applyBorder="1" applyAlignment="1" applyProtection="1">
      <alignment horizontal="center" vertical="center"/>
    </xf>
    <xf numFmtId="170" fontId="12" fillId="3" borderId="21" xfId="14" applyNumberFormat="1" applyFont="1" applyFill="1" applyBorder="1" applyAlignment="1" applyProtection="1">
      <alignment horizontal="center" vertical="center"/>
    </xf>
    <xf numFmtId="170" fontId="12" fillId="0" borderId="14" xfId="14" applyNumberFormat="1" applyFont="1" applyFill="1" applyBorder="1" applyAlignment="1" applyProtection="1">
      <alignment horizontal="center" vertical="center"/>
    </xf>
    <xf numFmtId="170" fontId="14" fillId="8" borderId="36" xfId="14" applyNumberFormat="1" applyFont="1" applyFill="1" applyBorder="1" applyAlignment="1" applyProtection="1">
      <alignment horizontal="center" vertical="center"/>
    </xf>
    <xf numFmtId="4" fontId="12" fillId="0" borderId="33" xfId="14" applyNumberFormat="1" applyFont="1" applyFill="1" applyBorder="1" applyAlignment="1" applyProtection="1">
      <alignment horizontal="left" vertical="center"/>
    </xf>
    <xf numFmtId="170" fontId="14" fillId="8" borderId="33" xfId="14" applyNumberFormat="1" applyFont="1" applyFill="1" applyBorder="1" applyAlignment="1" applyProtection="1">
      <alignment horizontal="center" vertical="center"/>
    </xf>
    <xf numFmtId="4" fontId="12" fillId="0" borderId="23" xfId="14" applyNumberFormat="1" applyFont="1" applyFill="1" applyBorder="1" applyAlignment="1" applyProtection="1">
      <alignment horizontal="left" vertical="center"/>
    </xf>
    <xf numFmtId="170" fontId="12" fillId="3" borderId="19" xfId="14" applyNumberFormat="1" applyFont="1" applyFill="1" applyBorder="1" applyAlignment="1" applyProtection="1">
      <alignment horizontal="center" vertical="center"/>
    </xf>
    <xf numFmtId="170" fontId="12" fillId="3" borderId="18" xfId="14" applyNumberFormat="1" applyFont="1" applyFill="1" applyBorder="1" applyAlignment="1" applyProtection="1">
      <alignment horizontal="center" vertical="center"/>
    </xf>
    <xf numFmtId="170" fontId="12" fillId="0" borderId="19" xfId="14" applyNumberFormat="1" applyFont="1" applyFill="1" applyBorder="1" applyAlignment="1" applyProtection="1">
      <alignment horizontal="center" vertical="center"/>
    </xf>
    <xf numFmtId="4" fontId="12" fillId="0" borderId="7" xfId="14" applyNumberFormat="1" applyFont="1" applyFill="1" applyBorder="1" applyAlignment="1" applyProtection="1">
      <alignment horizontal="left" vertical="center"/>
    </xf>
    <xf numFmtId="2" fontId="14" fillId="8" borderId="36" xfId="14" applyNumberFormat="1" applyFont="1" applyFill="1" applyBorder="1" applyAlignment="1" applyProtection="1">
      <alignment horizontal="center" vertical="center"/>
    </xf>
    <xf numFmtId="171" fontId="12" fillId="0" borderId="33" xfId="14" applyNumberFormat="1" applyFont="1" applyFill="1" applyBorder="1" applyAlignment="1" applyProtection="1">
      <alignment horizontal="center" vertical="center"/>
    </xf>
    <xf numFmtId="2" fontId="14" fillId="8" borderId="33" xfId="14" applyNumberFormat="1" applyFont="1" applyFill="1" applyBorder="1" applyAlignment="1" applyProtection="1">
      <alignment horizontal="center" vertical="center"/>
    </xf>
    <xf numFmtId="171" fontId="12" fillId="0" borderId="23" xfId="14" applyNumberFormat="1" applyFont="1" applyFill="1" applyBorder="1" applyAlignment="1" applyProtection="1">
      <alignment horizontal="center" vertical="center"/>
    </xf>
    <xf numFmtId="171" fontId="12" fillId="0" borderId="0" xfId="14" applyNumberFormat="1" applyFont="1" applyAlignment="1" applyProtection="1">
      <alignment horizontal="center" vertical="center" wrapText="1"/>
    </xf>
    <xf numFmtId="10" fontId="12" fillId="0" borderId="0" xfId="14" applyNumberFormat="1" applyFont="1" applyAlignment="1" applyProtection="1">
      <alignment horizontal="center" vertical="center" wrapText="1"/>
    </xf>
    <xf numFmtId="0" fontId="12" fillId="0" borderId="0" xfId="14" applyFont="1" applyAlignment="1" applyProtection="1">
      <alignment vertical="center"/>
    </xf>
    <xf numFmtId="10" fontId="12" fillId="0" borderId="0" xfId="14" applyNumberFormat="1" applyFont="1" applyAlignment="1" applyProtection="1">
      <alignment horizontal="center" vertical="center"/>
    </xf>
    <xf numFmtId="10" fontId="12" fillId="0" borderId="0" xfId="14" applyNumberFormat="1" applyFont="1" applyAlignment="1" applyProtection="1">
      <alignment vertical="center"/>
    </xf>
    <xf numFmtId="164" fontId="95" fillId="0" borderId="0" xfId="14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4" fillId="0" borderId="11" xfId="14" applyNumberFormat="1" applyFont="1" applyBorder="1" applyAlignment="1" applyProtection="1">
      <alignment horizontal="center" vertical="center" wrapText="1"/>
      <protection locked="0"/>
    </xf>
    <xf numFmtId="0" fontId="14" fillId="0" borderId="11" xfId="14" applyFont="1" applyBorder="1" applyAlignment="1" applyProtection="1">
      <alignment horizontal="center" vertical="center" wrapText="1"/>
      <protection locked="0"/>
    </xf>
    <xf numFmtId="0" fontId="14" fillId="8" borderId="50" xfId="14" applyFont="1" applyFill="1" applyBorder="1" applyAlignment="1" applyProtection="1">
      <alignment horizontal="center" vertical="center" wrapText="1"/>
      <protection locked="0"/>
    </xf>
    <xf numFmtId="0" fontId="14" fillId="8" borderId="48" xfId="14" applyFont="1" applyFill="1" applyBorder="1" applyAlignment="1" applyProtection="1">
      <alignment horizontal="center" vertical="center" wrapText="1"/>
      <protection locked="0"/>
    </xf>
    <xf numFmtId="0" fontId="14" fillId="0" borderId="37" xfId="14" applyFont="1" applyFill="1" applyBorder="1" applyAlignment="1" applyProtection="1">
      <alignment horizontal="center" vertical="center" wrapText="1"/>
      <protection locked="0"/>
    </xf>
    <xf numFmtId="0" fontId="14" fillId="8" borderId="37" xfId="14" applyFont="1" applyFill="1" applyBorder="1" applyAlignment="1" applyProtection="1">
      <alignment horizontal="center" vertical="center" wrapText="1"/>
      <protection locked="0"/>
    </xf>
    <xf numFmtId="0" fontId="14" fillId="0" borderId="0" xfId="14" applyFont="1" applyAlignment="1" applyProtection="1">
      <alignment horizontal="center" vertical="center"/>
      <protection locked="0"/>
    </xf>
    <xf numFmtId="0" fontId="12" fillId="0" borderId="9" xfId="14" applyNumberFormat="1" applyFont="1" applyBorder="1" applyAlignment="1" applyProtection="1">
      <alignment horizontal="center" vertical="center"/>
      <protection locked="0"/>
    </xf>
    <xf numFmtId="0" fontId="21" fillId="0" borderId="9" xfId="14" applyFont="1" applyBorder="1" applyAlignment="1" applyProtection="1">
      <alignment vertical="center" wrapText="1"/>
      <protection locked="0"/>
    </xf>
    <xf numFmtId="0" fontId="12" fillId="0" borderId="9" xfId="14" applyFont="1" applyBorder="1" applyAlignment="1" applyProtection="1">
      <alignment horizontal="center" vertical="center"/>
      <protection locked="0"/>
    </xf>
    <xf numFmtId="170" fontId="12" fillId="8" borderId="42" xfId="14" applyNumberFormat="1" applyFont="1" applyFill="1" applyBorder="1" applyAlignment="1" applyProtection="1">
      <alignment horizontal="center" vertical="center"/>
      <protection locked="0"/>
    </xf>
    <xf numFmtId="170" fontId="12" fillId="0" borderId="7" xfId="14" applyNumberFormat="1" applyFont="1" applyFill="1" applyBorder="1" applyAlignment="1" applyProtection="1">
      <alignment horizontal="right" vertical="center"/>
      <protection locked="0"/>
    </xf>
    <xf numFmtId="4" fontId="12" fillId="8" borderId="42" xfId="14" applyNumberFormat="1" applyFont="1" applyFill="1" applyBorder="1" applyAlignment="1" applyProtection="1">
      <alignment horizontal="center" vertical="center"/>
      <protection locked="0"/>
    </xf>
    <xf numFmtId="170" fontId="12" fillId="0" borderId="45" xfId="14" applyNumberFormat="1" applyFont="1" applyFill="1" applyBorder="1" applyAlignment="1" applyProtection="1">
      <alignment horizontal="right" vertical="center"/>
      <protection locked="0"/>
    </xf>
    <xf numFmtId="4" fontId="12" fillId="7" borderId="7" xfId="14" applyNumberFormat="1" applyFont="1" applyFill="1" applyBorder="1" applyAlignment="1" applyProtection="1">
      <alignment horizontal="center" vertical="center"/>
      <protection locked="0"/>
    </xf>
    <xf numFmtId="170" fontId="12" fillId="8" borderId="7" xfId="14" applyNumberFormat="1" applyFont="1" applyFill="1" applyBorder="1" applyAlignment="1" applyProtection="1">
      <alignment horizontal="center" vertical="center"/>
      <protection locked="0"/>
    </xf>
    <xf numFmtId="0" fontId="12" fillId="0" borderId="5" xfId="14" applyNumberFormat="1" applyFont="1" applyBorder="1" applyAlignment="1" applyProtection="1">
      <alignment horizontal="center" vertical="center"/>
      <protection locked="0"/>
    </xf>
    <xf numFmtId="0" fontId="12" fillId="0" borderId="5" xfId="14" applyFont="1" applyBorder="1" applyAlignment="1" applyProtection="1">
      <alignment vertical="center" wrapText="1"/>
      <protection locked="0"/>
    </xf>
    <xf numFmtId="0" fontId="12" fillId="0" borderId="5" xfId="14" applyFont="1" applyBorder="1" applyAlignment="1" applyProtection="1">
      <alignment horizontal="center" vertical="center"/>
      <protection locked="0"/>
    </xf>
    <xf numFmtId="170" fontId="12" fillId="8" borderId="39" xfId="14" applyNumberFormat="1" applyFont="1" applyFill="1" applyBorder="1" applyAlignment="1" applyProtection="1">
      <alignment horizontal="center" vertical="center"/>
      <protection locked="0"/>
    </xf>
    <xf numFmtId="4" fontId="12" fillId="0" borderId="3" xfId="14" applyNumberFormat="1" applyFont="1" applyFill="1" applyBorder="1" applyAlignment="1" applyProtection="1">
      <alignment horizontal="right" vertical="center"/>
      <protection locked="0"/>
    </xf>
    <xf numFmtId="4" fontId="12" fillId="7" borderId="39" xfId="14" applyNumberFormat="1" applyFont="1" applyFill="1" applyBorder="1" applyAlignment="1" applyProtection="1">
      <alignment horizontal="center" vertical="center"/>
      <protection locked="0"/>
    </xf>
    <xf numFmtId="4" fontId="12" fillId="0" borderId="8" xfId="14" applyNumberFormat="1" applyFont="1" applyFill="1" applyBorder="1" applyAlignment="1" applyProtection="1">
      <alignment horizontal="right" vertical="center"/>
      <protection locked="0"/>
    </xf>
    <xf numFmtId="4" fontId="12" fillId="8" borderId="39" xfId="14" applyNumberFormat="1" applyFont="1" applyFill="1" applyBorder="1" applyAlignment="1" applyProtection="1">
      <alignment horizontal="center" vertical="center"/>
      <protection locked="0"/>
    </xf>
    <xf numFmtId="4" fontId="12" fillId="0" borderId="40" xfId="14" applyNumberFormat="1" applyFont="1" applyFill="1" applyBorder="1" applyAlignment="1" applyProtection="1">
      <alignment horizontal="right" vertical="center"/>
      <protection locked="0"/>
    </xf>
    <xf numFmtId="4" fontId="12" fillId="7" borderId="3" xfId="14" applyNumberFormat="1" applyFont="1" applyFill="1" applyBorder="1" applyAlignment="1" applyProtection="1">
      <alignment horizontal="center" vertical="center"/>
      <protection locked="0"/>
    </xf>
    <xf numFmtId="170" fontId="12" fillId="8" borderId="3" xfId="14" applyNumberFormat="1" applyFont="1" applyFill="1" applyBorder="1" applyAlignment="1" applyProtection="1">
      <alignment horizontal="center" vertical="center"/>
      <protection locked="0"/>
    </xf>
    <xf numFmtId="170" fontId="12" fillId="7" borderId="39" xfId="14" applyNumberFormat="1" applyFont="1" applyFill="1" applyBorder="1" applyAlignment="1" applyProtection="1">
      <alignment horizontal="center" vertical="center"/>
      <protection locked="0"/>
    </xf>
    <xf numFmtId="170" fontId="12" fillId="7" borderId="3" xfId="14" applyNumberFormat="1" applyFont="1" applyFill="1" applyBorder="1" applyAlignment="1" applyProtection="1">
      <alignment horizontal="center" vertical="center"/>
      <protection locked="0"/>
    </xf>
    <xf numFmtId="170" fontId="12" fillId="0" borderId="3" xfId="14" applyNumberFormat="1" applyFont="1" applyFill="1" applyBorder="1" applyAlignment="1" applyProtection="1">
      <alignment horizontal="right" vertical="center"/>
      <protection locked="0"/>
    </xf>
    <xf numFmtId="170" fontId="12" fillId="0" borderId="8" xfId="14" applyNumberFormat="1" applyFont="1" applyFill="1" applyBorder="1" applyAlignment="1" applyProtection="1">
      <alignment horizontal="right" vertical="center"/>
      <protection locked="0"/>
    </xf>
    <xf numFmtId="170" fontId="12" fillId="0" borderId="40" xfId="14" applyNumberFormat="1" applyFont="1" applyFill="1" applyBorder="1" applyAlignment="1" applyProtection="1">
      <alignment horizontal="right" vertical="center"/>
      <protection locked="0"/>
    </xf>
    <xf numFmtId="0" fontId="21" fillId="0" borderId="5" xfId="14" applyFont="1" applyBorder="1" applyAlignment="1" applyProtection="1">
      <alignment vertical="center" wrapText="1"/>
      <protection locked="0"/>
    </xf>
    <xf numFmtId="10" fontId="12" fillId="0" borderId="3" xfId="14" applyNumberFormat="1" applyFont="1" applyFill="1" applyBorder="1" applyAlignment="1" applyProtection="1">
      <alignment horizontal="right" vertical="center"/>
      <protection locked="0"/>
    </xf>
    <xf numFmtId="10" fontId="12" fillId="0" borderId="40" xfId="14" applyNumberFormat="1" applyFont="1" applyFill="1" applyBorder="1" applyAlignment="1" applyProtection="1">
      <alignment horizontal="right" vertical="center"/>
      <protection locked="0"/>
    </xf>
    <xf numFmtId="0" fontId="14" fillId="0" borderId="5" xfId="14" applyNumberFormat="1" applyFont="1" applyBorder="1" applyAlignment="1" applyProtection="1">
      <alignment horizontal="center" vertical="center"/>
      <protection locked="0"/>
    </xf>
    <xf numFmtId="0" fontId="22" fillId="0" borderId="5" xfId="14" applyFont="1" applyBorder="1" applyAlignment="1" applyProtection="1">
      <alignment vertical="center" wrapText="1"/>
      <protection locked="0"/>
    </xf>
    <xf numFmtId="0" fontId="14" fillId="0" borderId="5" xfId="14" applyFont="1" applyBorder="1" applyAlignment="1" applyProtection="1">
      <alignment horizontal="center" vertical="center"/>
      <protection locked="0"/>
    </xf>
    <xf numFmtId="170" fontId="22" fillId="8" borderId="39" xfId="14" applyNumberFormat="1" applyFont="1" applyFill="1" applyBorder="1" applyAlignment="1" applyProtection="1">
      <alignment horizontal="center" vertical="center"/>
      <protection locked="0"/>
    </xf>
    <xf numFmtId="171" fontId="22" fillId="0" borderId="3" xfId="14" applyNumberFormat="1" applyFont="1" applyFill="1" applyBorder="1" applyAlignment="1" applyProtection="1">
      <alignment horizontal="right" vertical="center"/>
      <protection locked="0"/>
    </xf>
    <xf numFmtId="171" fontId="22" fillId="0" borderId="40" xfId="14" applyNumberFormat="1" applyFont="1" applyFill="1" applyBorder="1" applyAlignment="1" applyProtection="1">
      <alignment horizontal="right" vertical="center"/>
      <protection locked="0"/>
    </xf>
    <xf numFmtId="170" fontId="22" fillId="8" borderId="3" xfId="14" applyNumberFormat="1" applyFont="1" applyFill="1" applyBorder="1" applyAlignment="1" applyProtection="1">
      <alignment horizontal="center" vertical="center"/>
      <protection locked="0"/>
    </xf>
    <xf numFmtId="0" fontId="14" fillId="0" borderId="0" xfId="14" applyFont="1" applyAlignment="1" applyProtection="1">
      <alignment vertical="center"/>
      <protection locked="0"/>
    </xf>
    <xf numFmtId="49" fontId="12" fillId="0" borderId="5" xfId="14" applyNumberFormat="1" applyFont="1" applyBorder="1" applyAlignment="1" applyProtection="1">
      <alignment vertical="center" wrapText="1"/>
      <protection locked="0"/>
    </xf>
    <xf numFmtId="171" fontId="12" fillId="0" borderId="3" xfId="14" applyNumberFormat="1" applyFont="1" applyFill="1" applyBorder="1" applyAlignment="1" applyProtection="1">
      <alignment horizontal="right" vertical="center"/>
      <protection locked="0"/>
    </xf>
    <xf numFmtId="171" fontId="12" fillId="0" borderId="40" xfId="14" applyNumberFormat="1" applyFont="1" applyFill="1" applyBorder="1" applyAlignment="1" applyProtection="1">
      <alignment horizontal="right" vertical="center"/>
      <protection locked="0"/>
    </xf>
    <xf numFmtId="49" fontId="22" fillId="0" borderId="5" xfId="14" applyNumberFormat="1" applyFont="1" applyBorder="1" applyAlignment="1" applyProtection="1">
      <alignment vertical="center" wrapText="1"/>
      <protection locked="0"/>
    </xf>
    <xf numFmtId="171" fontId="19" fillId="0" borderId="3" xfId="14" applyNumberFormat="1" applyFont="1" applyFill="1" applyBorder="1" applyAlignment="1" applyProtection="1">
      <alignment horizontal="right" vertical="center"/>
      <protection locked="0"/>
    </xf>
    <xf numFmtId="171" fontId="19" fillId="0" borderId="40" xfId="14" applyNumberFormat="1" applyFont="1" applyFill="1" applyBorder="1" applyAlignment="1" applyProtection="1">
      <alignment horizontal="right" vertical="center"/>
      <protection locked="0"/>
    </xf>
    <xf numFmtId="10" fontId="19" fillId="0" borderId="40" xfId="14" applyNumberFormat="1" applyFont="1" applyFill="1" applyBorder="1" applyAlignment="1" applyProtection="1">
      <alignment horizontal="right" vertical="center"/>
      <protection locked="0"/>
    </xf>
    <xf numFmtId="10" fontId="19" fillId="0" borderId="3" xfId="14" applyNumberFormat="1" applyFont="1" applyFill="1" applyBorder="1" applyAlignment="1" applyProtection="1">
      <alignment horizontal="right" vertical="center"/>
      <protection locked="0"/>
    </xf>
    <xf numFmtId="170" fontId="22" fillId="7" borderId="3" xfId="14" applyNumberFormat="1" applyFont="1" applyFill="1" applyBorder="1" applyAlignment="1" applyProtection="1">
      <alignment horizontal="center" vertical="center"/>
      <protection locked="0"/>
    </xf>
    <xf numFmtId="0" fontId="12" fillId="0" borderId="5" xfId="14" applyFont="1" applyFill="1" applyBorder="1" applyAlignment="1" applyProtection="1">
      <alignment vertical="center" wrapText="1"/>
      <protection locked="0"/>
    </xf>
    <xf numFmtId="0" fontId="12" fillId="0" borderId="5" xfId="14" applyFont="1" applyFill="1" applyBorder="1" applyAlignment="1" applyProtection="1">
      <alignment horizontal="center" vertical="center"/>
      <protection locked="0"/>
    </xf>
    <xf numFmtId="170" fontId="12" fillId="0" borderId="39" xfId="14" applyNumberFormat="1" applyFont="1" applyFill="1" applyBorder="1" applyAlignment="1" applyProtection="1">
      <alignment horizontal="center" vertical="center"/>
      <protection locked="0"/>
    </xf>
    <xf numFmtId="170" fontId="12" fillId="0" borderId="40" xfId="14" applyNumberFormat="1" applyFont="1" applyFill="1" applyBorder="1" applyAlignment="1" applyProtection="1">
      <alignment horizontal="center" vertical="center"/>
      <protection locked="0"/>
    </xf>
    <xf numFmtId="170" fontId="12" fillId="0" borderId="3" xfId="14" applyNumberFormat="1" applyFont="1" applyFill="1" applyBorder="1" applyAlignment="1" applyProtection="1">
      <alignment horizontal="center" vertical="center"/>
      <protection locked="0"/>
    </xf>
    <xf numFmtId="0" fontId="13" fillId="6" borderId="5" xfId="13" applyFont="1" applyFill="1" applyBorder="1" applyAlignment="1" applyProtection="1">
      <alignment horizontal="center" vertical="center" wrapText="1"/>
      <protection locked="0"/>
    </xf>
    <xf numFmtId="170" fontId="14" fillId="8" borderId="39" xfId="14" applyNumberFormat="1" applyFont="1" applyFill="1" applyBorder="1" applyAlignment="1" applyProtection="1">
      <alignment horizontal="center" vertical="center"/>
      <protection locked="0"/>
    </xf>
    <xf numFmtId="170" fontId="14" fillId="8" borderId="3" xfId="14" applyNumberFormat="1" applyFont="1" applyFill="1" applyBorder="1" applyAlignment="1" applyProtection="1">
      <alignment horizontal="center" vertical="center"/>
      <protection locked="0"/>
    </xf>
    <xf numFmtId="0" fontId="13" fillId="6" borderId="10" xfId="13" applyFont="1" applyFill="1" applyBorder="1" applyAlignment="1" applyProtection="1">
      <alignment horizontal="center" vertical="center" wrapText="1"/>
      <protection locked="0"/>
    </xf>
    <xf numFmtId="4" fontId="22" fillId="8" borderId="36" xfId="14" applyNumberFormat="1" applyFont="1" applyFill="1" applyBorder="1" applyAlignment="1" applyProtection="1">
      <alignment horizontal="center" vertical="center"/>
      <protection locked="0"/>
    </xf>
    <xf numFmtId="4" fontId="12" fillId="0" borderId="23" xfId="14" applyNumberFormat="1" applyFont="1" applyBorder="1" applyAlignment="1" applyProtection="1">
      <alignment horizontal="left" vertical="center"/>
      <protection locked="0"/>
    </xf>
    <xf numFmtId="4" fontId="12" fillId="0" borderId="33" xfId="14" applyNumberFormat="1" applyFont="1" applyBorder="1" applyAlignment="1" applyProtection="1">
      <alignment horizontal="left" vertical="center"/>
      <protection locked="0"/>
    </xf>
    <xf numFmtId="4" fontId="22" fillId="8" borderId="33" xfId="14" applyNumberFormat="1" applyFont="1" applyFill="1" applyBorder="1" applyAlignment="1" applyProtection="1">
      <alignment horizontal="center" vertical="center"/>
      <protection locked="0"/>
    </xf>
    <xf numFmtId="49" fontId="13" fillId="6" borderId="28" xfId="13" applyNumberFormat="1" applyFont="1" applyFill="1" applyBorder="1" applyAlignment="1" applyProtection="1">
      <alignment horizontal="center" vertical="center" wrapText="1"/>
      <protection locked="0"/>
    </xf>
    <xf numFmtId="0" fontId="13" fillId="6" borderId="13" xfId="13" applyFont="1" applyFill="1" applyBorder="1" applyAlignment="1" applyProtection="1">
      <alignment horizontal="center" vertical="center" wrapText="1"/>
      <protection locked="0"/>
    </xf>
    <xf numFmtId="4" fontId="12" fillId="8" borderId="4" xfId="14" applyNumberFormat="1" applyFont="1" applyFill="1" applyBorder="1" applyAlignment="1" applyProtection="1">
      <alignment horizontal="center" vertical="center"/>
      <protection locked="0"/>
    </xf>
    <xf numFmtId="4" fontId="12" fillId="0" borderId="52" xfId="14" applyNumberFormat="1" applyFont="1" applyBorder="1" applyAlignment="1" applyProtection="1">
      <alignment horizontal="left" vertical="center"/>
      <protection locked="0"/>
    </xf>
    <xf numFmtId="4" fontId="12" fillId="0" borderId="41" xfId="14" applyNumberFormat="1" applyFont="1" applyBorder="1" applyAlignment="1" applyProtection="1">
      <alignment horizontal="left" vertical="center"/>
      <protection locked="0"/>
    </xf>
    <xf numFmtId="4" fontId="12" fillId="0" borderId="38" xfId="14" applyNumberFormat="1" applyFont="1" applyBorder="1" applyAlignment="1" applyProtection="1">
      <alignment horizontal="left" vertical="center"/>
      <protection locked="0"/>
    </xf>
    <xf numFmtId="4" fontId="12" fillId="8" borderId="38" xfId="14" applyNumberFormat="1" applyFont="1" applyFill="1" applyBorder="1" applyAlignment="1" applyProtection="1">
      <alignment horizontal="center" vertical="center"/>
      <protection locked="0"/>
    </xf>
    <xf numFmtId="49" fontId="33" fillId="6" borderId="14" xfId="13" applyNumberFormat="1" applyFont="1" applyFill="1" applyBorder="1" applyAlignment="1" applyProtection="1">
      <alignment horizontal="center" vertical="center" wrapText="1"/>
      <protection locked="0"/>
    </xf>
    <xf numFmtId="0" fontId="30" fillId="6" borderId="5" xfId="13" applyFont="1" applyFill="1" applyBorder="1" applyAlignment="1" applyProtection="1">
      <alignment horizontal="center" vertical="center" wrapText="1"/>
      <protection locked="0"/>
    </xf>
    <xf numFmtId="4" fontId="30" fillId="7" borderId="42" xfId="14" applyNumberFormat="1" applyFont="1" applyFill="1" applyBorder="1" applyAlignment="1" applyProtection="1">
      <alignment horizontal="center" vertical="center"/>
      <protection locked="0"/>
    </xf>
    <xf numFmtId="4" fontId="30" fillId="0" borderId="8" xfId="14" applyNumberFormat="1" applyFont="1" applyBorder="1" applyAlignment="1" applyProtection="1">
      <alignment horizontal="left" vertical="center"/>
      <protection locked="0"/>
    </xf>
    <xf numFmtId="4" fontId="30" fillId="8" borderId="42" xfId="14" applyNumberFormat="1" applyFont="1" applyFill="1" applyBorder="1" applyAlignment="1" applyProtection="1">
      <alignment horizontal="center" vertical="center"/>
      <protection locked="0"/>
    </xf>
    <xf numFmtId="4" fontId="30" fillId="0" borderId="40" xfId="14" applyNumberFormat="1" applyFont="1" applyBorder="1" applyAlignment="1" applyProtection="1">
      <alignment horizontal="left" vertical="center"/>
      <protection locked="0"/>
    </xf>
    <xf numFmtId="4" fontId="30" fillId="0" borderId="3" xfId="14" applyNumberFormat="1" applyFont="1" applyBorder="1" applyAlignment="1" applyProtection="1">
      <alignment horizontal="left" vertical="center"/>
      <protection locked="0"/>
    </xf>
    <xf numFmtId="4" fontId="30" fillId="8" borderId="7" xfId="14" applyNumberFormat="1" applyFont="1" applyFill="1" applyBorder="1" applyAlignment="1" applyProtection="1">
      <alignment horizontal="center" vertical="center"/>
      <protection locked="0"/>
    </xf>
    <xf numFmtId="0" fontId="30" fillId="0" borderId="0" xfId="14" applyFont="1" applyAlignment="1" applyProtection="1">
      <alignment vertical="center"/>
      <protection locked="0"/>
    </xf>
    <xf numFmtId="49" fontId="13" fillId="6" borderId="30" xfId="13" applyNumberFormat="1" applyFont="1" applyFill="1" applyBorder="1" applyAlignment="1" applyProtection="1">
      <alignment horizontal="center" vertical="center" wrapText="1"/>
      <protection locked="0"/>
    </xf>
    <xf numFmtId="0" fontId="13" fillId="6" borderId="31" xfId="13" applyFont="1" applyFill="1" applyBorder="1" applyAlignment="1" applyProtection="1">
      <alignment horizontal="center" vertical="center" wrapText="1"/>
      <protection locked="0"/>
    </xf>
    <xf numFmtId="4" fontId="12" fillId="8" borderId="43" xfId="14" applyNumberFormat="1" applyFont="1" applyFill="1" applyBorder="1" applyAlignment="1" applyProtection="1">
      <alignment horizontal="center" vertical="center"/>
      <protection locked="0"/>
    </xf>
    <xf numFmtId="4" fontId="12" fillId="0" borderId="53" xfId="14" applyNumberFormat="1" applyFont="1" applyBorder="1" applyAlignment="1" applyProtection="1">
      <alignment horizontal="left" vertical="center"/>
      <protection locked="0"/>
    </xf>
    <xf numFmtId="4" fontId="12" fillId="0" borderId="44" xfId="14" applyNumberFormat="1" applyFont="1" applyBorder="1" applyAlignment="1" applyProtection="1">
      <alignment horizontal="left" vertical="center"/>
      <protection locked="0"/>
    </xf>
    <xf numFmtId="4" fontId="12" fillId="0" borderId="22" xfId="14" applyNumberFormat="1" applyFont="1" applyBorder="1" applyAlignment="1" applyProtection="1">
      <alignment horizontal="left" vertical="center"/>
      <protection locked="0"/>
    </xf>
    <xf numFmtId="4" fontId="12" fillId="8" borderId="22" xfId="14" applyNumberFormat="1" applyFont="1" applyFill="1" applyBorder="1" applyAlignment="1" applyProtection="1">
      <alignment horizontal="center" vertical="center"/>
      <protection locked="0"/>
    </xf>
    <xf numFmtId="49" fontId="13" fillId="6" borderId="14" xfId="13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14" applyFont="1" applyBorder="1" applyAlignment="1" applyProtection="1">
      <alignment horizontal="left" vertical="center" wrapText="1"/>
      <protection locked="0"/>
    </xf>
    <xf numFmtId="0" fontId="30" fillId="6" borderId="9" xfId="13" applyFont="1" applyFill="1" applyBorder="1" applyAlignment="1" applyProtection="1">
      <alignment horizontal="center" vertical="center" wrapText="1"/>
      <protection locked="0"/>
    </xf>
    <xf numFmtId="4" fontId="12" fillId="0" borderId="35" xfId="14" applyNumberFormat="1" applyFont="1" applyBorder="1" applyAlignment="1" applyProtection="1">
      <alignment horizontal="left" vertical="center"/>
      <protection locked="0"/>
    </xf>
    <xf numFmtId="4" fontId="12" fillId="0" borderId="45" xfId="14" applyNumberFormat="1" applyFont="1" applyBorder="1" applyAlignment="1" applyProtection="1">
      <alignment horizontal="left" vertical="center"/>
      <protection locked="0"/>
    </xf>
    <xf numFmtId="4" fontId="12" fillId="0" borderId="3" xfId="14" applyNumberFormat="1" applyFont="1" applyBorder="1" applyAlignment="1" applyProtection="1">
      <alignment horizontal="left" vertical="center"/>
      <protection locked="0"/>
    </xf>
    <xf numFmtId="4" fontId="12" fillId="0" borderId="7" xfId="14" applyNumberFormat="1" applyFont="1" applyBorder="1" applyAlignment="1" applyProtection="1">
      <alignment horizontal="left" vertical="center"/>
      <protection locked="0"/>
    </xf>
    <xf numFmtId="4" fontId="12" fillId="0" borderId="8" xfId="14" applyNumberFormat="1" applyFont="1" applyBorder="1" applyAlignment="1" applyProtection="1">
      <alignment horizontal="left" vertical="center"/>
      <protection locked="0"/>
    </xf>
    <xf numFmtId="4" fontId="12" fillId="0" borderId="40" xfId="14" applyNumberFormat="1" applyFont="1" applyBorder="1" applyAlignment="1" applyProtection="1">
      <alignment horizontal="left" vertical="center"/>
      <protection locked="0"/>
    </xf>
    <xf numFmtId="0" fontId="12" fillId="0" borderId="5" xfId="14" applyFont="1" applyBorder="1" applyAlignment="1" applyProtection="1">
      <alignment horizontal="left" vertical="center" wrapText="1"/>
      <protection locked="0"/>
    </xf>
    <xf numFmtId="0" fontId="12" fillId="6" borderId="5" xfId="13" applyFont="1" applyFill="1" applyBorder="1" applyAlignment="1" applyProtection="1">
      <alignment horizontal="center" vertical="center" wrapText="1"/>
      <protection locked="0"/>
    </xf>
    <xf numFmtId="4" fontId="12" fillId="8" borderId="3" xfId="14" applyNumberFormat="1" applyFont="1" applyFill="1" applyBorder="1" applyAlignment="1" applyProtection="1">
      <alignment horizontal="center" vertical="center"/>
      <protection locked="0"/>
    </xf>
    <xf numFmtId="49" fontId="13" fillId="6" borderId="9" xfId="13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14" applyFont="1" applyBorder="1" applyAlignment="1" applyProtection="1">
      <alignment horizontal="left" vertical="center" wrapText="1"/>
      <protection locked="0"/>
    </xf>
    <xf numFmtId="0" fontId="22" fillId="0" borderId="5" xfId="14" applyFont="1" applyBorder="1" applyAlignment="1" applyProtection="1">
      <alignment horizontal="left" vertical="center" wrapText="1"/>
      <protection locked="0"/>
    </xf>
    <xf numFmtId="4" fontId="12" fillId="0" borderId="3" xfId="14" applyNumberFormat="1" applyFont="1" applyFill="1" applyBorder="1" applyAlignment="1" applyProtection="1">
      <alignment horizontal="left" vertical="center"/>
      <protection locked="0"/>
    </xf>
    <xf numFmtId="0" fontId="12" fillId="0" borderId="32" xfId="13" applyFont="1" applyBorder="1" applyAlignment="1" applyProtection="1">
      <alignment vertical="center" wrapText="1"/>
      <protection locked="0"/>
    </xf>
    <xf numFmtId="0" fontId="12" fillId="0" borderId="14" xfId="13" applyFont="1" applyBorder="1" applyAlignment="1" applyProtection="1">
      <alignment vertical="center" wrapText="1"/>
      <protection locked="0"/>
    </xf>
    <xf numFmtId="0" fontId="12" fillId="0" borderId="9" xfId="13" applyFont="1" applyBorder="1" applyAlignment="1" applyProtection="1">
      <alignment vertical="center" wrapText="1"/>
      <protection locked="0"/>
    </xf>
    <xf numFmtId="4" fontId="22" fillId="7" borderId="3" xfId="14" applyNumberFormat="1" applyFont="1" applyFill="1" applyBorder="1" applyAlignment="1" applyProtection="1">
      <alignment horizontal="center" vertical="center"/>
      <protection locked="0"/>
    </xf>
    <xf numFmtId="4" fontId="12" fillId="8" borderId="7" xfId="14" applyNumberFormat="1" applyFont="1" applyFill="1" applyBorder="1" applyAlignment="1" applyProtection="1">
      <alignment horizontal="center" vertical="center"/>
      <protection locked="0"/>
    </xf>
    <xf numFmtId="4" fontId="22" fillId="8" borderId="43" xfId="14" applyNumberFormat="1" applyFont="1" applyFill="1" applyBorder="1" applyAlignment="1" applyProtection="1">
      <alignment horizontal="center" vertical="center"/>
      <protection locked="0"/>
    </xf>
    <xf numFmtId="4" fontId="12" fillId="0" borderId="53" xfId="14" applyNumberFormat="1" applyFont="1" applyFill="1" applyBorder="1" applyAlignment="1" applyProtection="1">
      <alignment horizontal="left" vertical="center"/>
      <protection locked="0"/>
    </xf>
    <xf numFmtId="4" fontId="12" fillId="0" borderId="44" xfId="14" applyNumberFormat="1" applyFont="1" applyFill="1" applyBorder="1" applyAlignment="1" applyProtection="1">
      <alignment horizontal="left" vertical="center"/>
      <protection locked="0"/>
    </xf>
    <xf numFmtId="4" fontId="12" fillId="0" borderId="22" xfId="14" applyNumberFormat="1" applyFont="1" applyFill="1" applyBorder="1" applyAlignment="1" applyProtection="1">
      <alignment horizontal="left" vertical="center"/>
      <protection locked="0"/>
    </xf>
    <xf numFmtId="4" fontId="22" fillId="8" borderId="22" xfId="14" applyNumberFormat="1" applyFont="1" applyFill="1" applyBorder="1" applyAlignment="1" applyProtection="1">
      <alignment horizontal="center" vertical="center"/>
      <protection locked="0"/>
    </xf>
    <xf numFmtId="170" fontId="22" fillId="8" borderId="43" xfId="14" applyNumberFormat="1" applyFont="1" applyFill="1" applyBorder="1" applyAlignment="1" applyProtection="1">
      <alignment horizontal="center" vertical="center"/>
      <protection locked="0"/>
    </xf>
    <xf numFmtId="170" fontId="22" fillId="8" borderId="22" xfId="14" applyNumberFormat="1" applyFont="1" applyFill="1" applyBorder="1" applyAlignment="1" applyProtection="1">
      <alignment horizontal="center" vertical="center"/>
      <protection locked="0"/>
    </xf>
    <xf numFmtId="0" fontId="22" fillId="6" borderId="9" xfId="13" applyFont="1" applyFill="1" applyBorder="1" applyAlignment="1" applyProtection="1">
      <alignment vertical="center" wrapText="1"/>
      <protection locked="0"/>
    </xf>
    <xf numFmtId="4" fontId="12" fillId="0" borderId="35" xfId="14" applyNumberFormat="1" applyFont="1" applyFill="1" applyBorder="1" applyAlignment="1" applyProtection="1">
      <alignment horizontal="left" vertical="center"/>
      <protection locked="0"/>
    </xf>
    <xf numFmtId="4" fontId="12" fillId="0" borderId="45" xfId="14" applyNumberFormat="1" applyFont="1" applyFill="1" applyBorder="1" applyAlignment="1" applyProtection="1">
      <alignment horizontal="left" vertical="center"/>
      <protection locked="0"/>
    </xf>
    <xf numFmtId="4" fontId="12" fillId="0" borderId="7" xfId="14" applyNumberFormat="1" applyFont="1" applyFill="1" applyBorder="1" applyAlignment="1" applyProtection="1">
      <alignment horizontal="left" vertical="center"/>
      <protection locked="0"/>
    </xf>
    <xf numFmtId="0" fontId="30" fillId="6" borderId="9" xfId="13" applyFont="1" applyFill="1" applyBorder="1" applyAlignment="1" applyProtection="1">
      <alignment vertical="center" wrapText="1"/>
      <protection locked="0"/>
    </xf>
    <xf numFmtId="4" fontId="30" fillId="7" borderId="39" xfId="14" applyNumberFormat="1" applyFont="1" applyFill="1" applyBorder="1" applyAlignment="1" applyProtection="1">
      <alignment horizontal="center" vertical="center"/>
      <protection locked="0"/>
    </xf>
    <xf numFmtId="4" fontId="30" fillId="0" borderId="8" xfId="14" applyNumberFormat="1" applyFont="1" applyFill="1" applyBorder="1" applyAlignment="1" applyProtection="1">
      <alignment horizontal="left" vertical="center"/>
      <protection locked="0"/>
    </xf>
    <xf numFmtId="4" fontId="30" fillId="0" borderId="40" xfId="14" applyNumberFormat="1" applyFont="1" applyFill="1" applyBorder="1" applyAlignment="1" applyProtection="1">
      <alignment horizontal="left" vertical="center"/>
      <protection locked="0"/>
    </xf>
    <xf numFmtId="4" fontId="30" fillId="0" borderId="3" xfId="14" applyNumberFormat="1" applyFont="1" applyFill="1" applyBorder="1" applyAlignment="1" applyProtection="1">
      <alignment horizontal="left" vertical="center"/>
      <protection locked="0"/>
    </xf>
    <xf numFmtId="0" fontId="13" fillId="6" borderId="9" xfId="13" applyFont="1" applyFill="1" applyBorder="1" applyAlignment="1" applyProtection="1">
      <alignment vertical="center" wrapText="1"/>
      <protection locked="0"/>
    </xf>
    <xf numFmtId="4" fontId="12" fillId="0" borderId="8" xfId="14" applyNumberFormat="1" applyFont="1" applyFill="1" applyBorder="1" applyAlignment="1" applyProtection="1">
      <alignment horizontal="left" vertical="center"/>
      <protection locked="0"/>
    </xf>
    <xf numFmtId="4" fontId="12" fillId="0" borderId="40" xfId="14" applyNumberFormat="1" applyFont="1" applyFill="1" applyBorder="1" applyAlignment="1" applyProtection="1">
      <alignment horizontal="left" vertical="center"/>
      <protection locked="0"/>
    </xf>
    <xf numFmtId="0" fontId="12" fillId="0" borderId="5" xfId="14" applyFont="1" applyBorder="1" applyAlignment="1" applyProtection="1">
      <alignment horizontal="center" vertical="center" wrapText="1"/>
      <protection locked="0"/>
    </xf>
    <xf numFmtId="0" fontId="26" fillId="0" borderId="5" xfId="13" applyFont="1" applyBorder="1" applyAlignment="1" applyProtection="1">
      <alignment horizontal="center" vertical="center" wrapText="1"/>
      <protection locked="0"/>
    </xf>
    <xf numFmtId="0" fontId="12" fillId="0" borderId="31" xfId="14" applyFont="1" applyBorder="1" applyAlignment="1" applyProtection="1">
      <alignment horizontal="center" vertical="center"/>
      <protection locked="0"/>
    </xf>
    <xf numFmtId="0" fontId="26" fillId="0" borderId="14" xfId="13" applyFont="1" applyBorder="1" applyAlignment="1" applyProtection="1">
      <alignment vertical="center" wrapText="1"/>
      <protection locked="0"/>
    </xf>
    <xf numFmtId="0" fontId="12" fillId="0" borderId="9" xfId="14" applyFont="1" applyBorder="1" applyAlignment="1" applyProtection="1">
      <alignment horizontal="center" vertical="center" wrapText="1"/>
      <protection locked="0"/>
    </xf>
    <xf numFmtId="4" fontId="30" fillId="8" borderId="3" xfId="14" applyNumberFormat="1" applyFont="1" applyFill="1" applyBorder="1" applyAlignment="1" applyProtection="1">
      <alignment horizontal="center" vertical="center"/>
      <protection locked="0"/>
    </xf>
    <xf numFmtId="0" fontId="26" fillId="0" borderId="9" xfId="13" applyFont="1" applyBorder="1" applyAlignment="1" applyProtection="1">
      <alignment vertical="center" wrapText="1"/>
      <protection locked="0"/>
    </xf>
    <xf numFmtId="0" fontId="26" fillId="0" borderId="32" xfId="13" applyFont="1" applyBorder="1" applyAlignment="1" applyProtection="1">
      <alignment vertical="center" wrapText="1"/>
      <protection locked="0"/>
    </xf>
    <xf numFmtId="4" fontId="12" fillId="9" borderId="3" xfId="14" applyNumberFormat="1" applyFont="1" applyFill="1" applyBorder="1" applyAlignment="1" applyProtection="1">
      <alignment horizontal="center" vertical="center"/>
      <protection locked="0"/>
    </xf>
    <xf numFmtId="4" fontId="12" fillId="0" borderId="35" xfId="14" applyNumberFormat="1" applyFont="1" applyFill="1" applyBorder="1" applyAlignment="1" applyProtection="1">
      <alignment horizontal="right" vertical="center"/>
      <protection locked="0"/>
    </xf>
    <xf numFmtId="4" fontId="12" fillId="7" borderId="42" xfId="14" applyNumberFormat="1" applyFont="1" applyFill="1" applyBorder="1" applyAlignment="1" applyProtection="1">
      <alignment horizontal="center" vertical="center"/>
      <protection locked="0"/>
    </xf>
    <xf numFmtId="4" fontId="12" fillId="0" borderId="45" xfId="14" applyNumberFormat="1" applyFont="1" applyFill="1" applyBorder="1" applyAlignment="1" applyProtection="1">
      <alignment horizontal="right" vertical="center"/>
      <protection locked="0"/>
    </xf>
    <xf numFmtId="4" fontId="12" fillId="0" borderId="7" xfId="14" applyNumberFormat="1" applyFont="1" applyFill="1" applyBorder="1" applyAlignment="1" applyProtection="1">
      <alignment horizontal="right" vertical="center"/>
      <protection locked="0"/>
    </xf>
    <xf numFmtId="0" fontId="33" fillId="6" borderId="5" xfId="13" applyFont="1" applyFill="1" applyBorder="1" applyAlignment="1" applyProtection="1">
      <alignment horizontal="center" vertical="center" wrapText="1"/>
      <protection locked="0"/>
    </xf>
    <xf numFmtId="4" fontId="30" fillId="0" borderId="8" xfId="14" applyNumberFormat="1" applyFont="1" applyFill="1" applyBorder="1" applyAlignment="1" applyProtection="1">
      <alignment horizontal="center" vertical="center"/>
      <protection locked="0"/>
    </xf>
    <xf numFmtId="4" fontId="30" fillId="0" borderId="40" xfId="14" applyNumberFormat="1" applyFont="1" applyFill="1" applyBorder="1" applyAlignment="1" applyProtection="1">
      <alignment horizontal="center" vertical="center"/>
      <protection locked="0"/>
    </xf>
    <xf numFmtId="4" fontId="30" fillId="0" borderId="3" xfId="14" applyNumberFormat="1" applyFont="1" applyFill="1" applyBorder="1" applyAlignment="1" applyProtection="1">
      <alignment horizontal="center" vertical="center"/>
      <protection locked="0"/>
    </xf>
    <xf numFmtId="4" fontId="22" fillId="7" borderId="22" xfId="14" applyNumberFormat="1" applyFont="1" applyFill="1" applyBorder="1" applyAlignment="1" applyProtection="1">
      <alignment horizontal="center" vertical="center"/>
      <protection locked="0"/>
    </xf>
    <xf numFmtId="0" fontId="13" fillId="6" borderId="9" xfId="13" applyFont="1" applyFill="1" applyBorder="1" applyAlignment="1" applyProtection="1">
      <alignment horizontal="center" vertical="center" wrapText="1"/>
      <protection locked="0"/>
    </xf>
    <xf numFmtId="165" fontId="13" fillId="8" borderId="42" xfId="0" applyNumberFormat="1" applyFont="1" applyFill="1" applyBorder="1" applyAlignment="1" applyProtection="1">
      <alignment horizontal="center" vertical="center" wrapText="1"/>
      <protection locked="0"/>
    </xf>
    <xf numFmtId="2" fontId="12" fillId="7" borderId="7" xfId="14" applyNumberFormat="1" applyFont="1" applyFill="1" applyBorder="1" applyAlignment="1" applyProtection="1">
      <alignment horizontal="center" vertical="center"/>
      <protection locked="0"/>
    </xf>
    <xf numFmtId="2" fontId="12" fillId="8" borderId="7" xfId="14" applyNumberFormat="1" applyFont="1" applyFill="1" applyBorder="1" applyAlignment="1" applyProtection="1">
      <alignment horizontal="center" vertical="center"/>
      <protection locked="0"/>
    </xf>
    <xf numFmtId="0" fontId="30" fillId="3" borderId="14" xfId="14" applyFont="1" applyFill="1" applyBorder="1" applyAlignment="1" applyProtection="1">
      <alignment vertical="center" wrapText="1"/>
      <protection locked="0"/>
    </xf>
    <xf numFmtId="0" fontId="30" fillId="3" borderId="9" xfId="14" applyFont="1" applyFill="1" applyBorder="1" applyAlignment="1" applyProtection="1">
      <alignment horizontal="center" vertical="center"/>
      <protection locked="0"/>
    </xf>
    <xf numFmtId="165" fontId="13" fillId="7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32" xfId="14" applyFont="1" applyFill="1" applyBorder="1" applyAlignment="1" applyProtection="1">
      <alignment vertical="center" wrapText="1"/>
      <protection locked="0"/>
    </xf>
    <xf numFmtId="0" fontId="30" fillId="3" borderId="5" xfId="14" applyFont="1" applyFill="1" applyBorder="1" applyAlignment="1" applyProtection="1">
      <alignment horizontal="center" vertical="center"/>
      <protection locked="0"/>
    </xf>
    <xf numFmtId="0" fontId="30" fillId="3" borderId="5" xfId="14" applyFont="1" applyFill="1" applyBorder="1" applyAlignment="1" applyProtection="1">
      <alignment vertical="center" wrapText="1"/>
      <protection locked="0"/>
    </xf>
    <xf numFmtId="165" fontId="13" fillId="7" borderId="39" xfId="0" applyNumberFormat="1" applyFont="1" applyFill="1" applyBorder="1" applyAlignment="1" applyProtection="1">
      <alignment horizontal="center" vertical="center" wrapText="1"/>
      <protection locked="0"/>
    </xf>
    <xf numFmtId="165" fontId="13" fillId="8" borderId="39" xfId="0" applyNumberFormat="1" applyFont="1" applyFill="1" applyBorder="1" applyAlignment="1" applyProtection="1">
      <alignment horizontal="center" vertical="center" wrapText="1"/>
      <protection locked="0"/>
    </xf>
    <xf numFmtId="2" fontId="12" fillId="7" borderId="3" xfId="14" applyNumberFormat="1" applyFont="1" applyFill="1" applyBorder="1" applyAlignment="1" applyProtection="1">
      <alignment horizontal="center" vertical="center"/>
      <protection locked="0"/>
    </xf>
    <xf numFmtId="0" fontId="12" fillId="0" borderId="32" xfId="14" applyFont="1" applyBorder="1" applyAlignment="1" applyProtection="1">
      <alignment vertical="center" wrapText="1"/>
      <protection locked="0"/>
    </xf>
    <xf numFmtId="165" fontId="14" fillId="8" borderId="39" xfId="14" applyNumberFormat="1" applyFont="1" applyFill="1" applyBorder="1" applyAlignment="1" applyProtection="1">
      <alignment horizontal="center" vertical="center"/>
      <protection locked="0"/>
    </xf>
    <xf numFmtId="165" fontId="14" fillId="8" borderId="3" xfId="14" applyNumberFormat="1" applyFont="1" applyFill="1" applyBorder="1" applyAlignment="1" applyProtection="1">
      <alignment horizontal="center" vertical="center"/>
      <protection locked="0"/>
    </xf>
    <xf numFmtId="165" fontId="12" fillId="7" borderId="7" xfId="14" applyNumberFormat="1" applyFont="1" applyFill="1" applyBorder="1" applyAlignment="1" applyProtection="1">
      <alignment horizontal="center" vertical="center"/>
      <protection locked="0"/>
    </xf>
    <xf numFmtId="0" fontId="12" fillId="0" borderId="5" xfId="5" applyNumberFormat="1" applyFont="1" applyBorder="1" applyAlignment="1" applyProtection="1">
      <alignment horizontal="center" vertical="center"/>
      <protection locked="0"/>
    </xf>
    <xf numFmtId="0" fontId="14" fillId="0" borderId="5" xfId="5" applyNumberFormat="1" applyFont="1" applyBorder="1" applyAlignment="1" applyProtection="1">
      <alignment horizontal="center" vertical="center"/>
      <protection locked="0"/>
    </xf>
    <xf numFmtId="0" fontId="14" fillId="4" borderId="5" xfId="14" applyFont="1" applyFill="1" applyBorder="1" applyAlignment="1" applyProtection="1">
      <alignment vertical="center" wrapText="1"/>
      <protection locked="0"/>
    </xf>
    <xf numFmtId="0" fontId="14" fillId="4" borderId="5" xfId="14" applyFont="1" applyFill="1" applyBorder="1" applyAlignment="1" applyProtection="1">
      <alignment horizontal="center" vertical="center"/>
      <protection locked="0"/>
    </xf>
    <xf numFmtId="4" fontId="14" fillId="0" borderId="8" xfId="14" applyNumberFormat="1" applyFont="1" applyBorder="1" applyAlignment="1" applyProtection="1">
      <alignment horizontal="left" vertical="center"/>
      <protection locked="0"/>
    </xf>
    <xf numFmtId="4" fontId="14" fillId="0" borderId="40" xfId="14" applyNumberFormat="1" applyFont="1" applyBorder="1" applyAlignment="1" applyProtection="1">
      <alignment horizontal="left" vertical="center"/>
      <protection locked="0"/>
    </xf>
    <xf numFmtId="4" fontId="14" fillId="0" borderId="3" xfId="14" applyNumberFormat="1" applyFont="1" applyBorder="1" applyAlignment="1" applyProtection="1">
      <alignment horizontal="left" vertical="center"/>
      <protection locked="0"/>
    </xf>
    <xf numFmtId="49" fontId="16" fillId="6" borderId="32" xfId="13" applyNumberFormat="1" applyFont="1" applyFill="1" applyBorder="1" applyAlignment="1" applyProtection="1">
      <alignment horizontal="center" vertical="center"/>
      <protection locked="0"/>
    </xf>
    <xf numFmtId="0" fontId="16" fillId="6" borderId="5" xfId="13" applyFont="1" applyFill="1" applyBorder="1" applyAlignment="1" applyProtection="1">
      <alignment vertical="center" wrapText="1"/>
      <protection locked="0"/>
    </xf>
    <xf numFmtId="0" fontId="16" fillId="6" borderId="5" xfId="13" applyFont="1" applyFill="1" applyBorder="1" applyAlignment="1" applyProtection="1">
      <alignment horizontal="center" vertical="center" wrapText="1"/>
      <protection locked="0"/>
    </xf>
    <xf numFmtId="170" fontId="14" fillId="8" borderId="46" xfId="14" applyNumberFormat="1" applyFont="1" applyFill="1" applyBorder="1" applyAlignment="1" applyProtection="1">
      <alignment horizontal="center" vertical="center"/>
      <protection locked="0"/>
    </xf>
    <xf numFmtId="4" fontId="14" fillId="0" borderId="54" xfId="14" applyNumberFormat="1" applyFont="1" applyBorder="1" applyAlignment="1" applyProtection="1">
      <alignment horizontal="left" vertical="center"/>
      <protection locked="0"/>
    </xf>
    <xf numFmtId="4" fontId="14" fillId="0" borderId="47" xfId="14" applyNumberFormat="1" applyFont="1" applyBorder="1" applyAlignment="1" applyProtection="1">
      <alignment horizontal="left" vertical="center"/>
      <protection locked="0"/>
    </xf>
    <xf numFmtId="4" fontId="14" fillId="0" borderId="6" xfId="14" applyNumberFormat="1" applyFont="1" applyBorder="1" applyAlignment="1" applyProtection="1">
      <alignment horizontal="left" vertical="center"/>
      <protection locked="0"/>
    </xf>
    <xf numFmtId="170" fontId="14" fillId="8" borderId="6" xfId="14" applyNumberFormat="1" applyFont="1" applyFill="1" applyBorder="1" applyAlignment="1" applyProtection="1">
      <alignment horizontal="center" vertical="center"/>
      <protection locked="0"/>
    </xf>
    <xf numFmtId="169" fontId="12" fillId="0" borderId="32" xfId="14" applyNumberFormat="1" applyFont="1" applyBorder="1" applyAlignment="1" applyProtection="1">
      <alignment horizontal="center" vertical="center"/>
      <protection locked="0"/>
    </xf>
    <xf numFmtId="49" fontId="12" fillId="0" borderId="32" xfId="14" applyNumberFormat="1" applyFont="1" applyBorder="1" applyAlignment="1" applyProtection="1">
      <alignment vertical="center" wrapText="1"/>
      <protection locked="0"/>
    </xf>
    <xf numFmtId="0" fontId="12" fillId="0" borderId="32" xfId="14" applyFont="1" applyBorder="1" applyAlignment="1" applyProtection="1">
      <alignment horizontal="center" vertical="center" wrapText="1"/>
      <protection locked="0"/>
    </xf>
    <xf numFmtId="165" fontId="12" fillId="7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54" xfId="14" applyNumberFormat="1" applyFont="1" applyBorder="1" applyAlignment="1" applyProtection="1">
      <alignment horizontal="left" vertical="center"/>
      <protection locked="0"/>
    </xf>
    <xf numFmtId="4" fontId="12" fillId="0" borderId="47" xfId="14" applyNumberFormat="1" applyFont="1" applyBorder="1" applyAlignment="1" applyProtection="1">
      <alignment horizontal="left" vertical="center"/>
      <protection locked="0"/>
    </xf>
    <xf numFmtId="165" fontId="12" fillId="8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6" xfId="14" applyNumberFormat="1" applyFont="1" applyBorder="1" applyAlignment="1" applyProtection="1">
      <alignment horizontal="left" vertical="center"/>
      <protection locked="0"/>
    </xf>
    <xf numFmtId="165" fontId="12" fillId="7" borderId="6" xfId="14" applyNumberFormat="1" applyFont="1" applyFill="1" applyBorder="1" applyAlignment="1" applyProtection="1">
      <alignment horizontal="center" vertical="center"/>
      <protection locked="0"/>
    </xf>
    <xf numFmtId="0" fontId="14" fillId="0" borderId="11" xfId="14" applyNumberFormat="1" applyFont="1" applyBorder="1" applyAlignment="1" applyProtection="1">
      <alignment horizontal="center" vertical="center"/>
      <protection locked="0"/>
    </xf>
    <xf numFmtId="0" fontId="28" fillId="0" borderId="11" xfId="14" applyFont="1" applyBorder="1" applyAlignment="1" applyProtection="1">
      <alignment vertical="center" wrapText="1"/>
      <protection locked="0"/>
    </xf>
    <xf numFmtId="0" fontId="28" fillId="0" borderId="11" xfId="14" applyFont="1" applyBorder="1" applyAlignment="1" applyProtection="1">
      <alignment horizontal="center" vertical="center"/>
      <protection locked="0"/>
    </xf>
    <xf numFmtId="170" fontId="14" fillId="8" borderId="48" xfId="14" applyNumberFormat="1" applyFont="1" applyFill="1" applyBorder="1" applyAlignment="1" applyProtection="1">
      <alignment horizontal="center" vertical="center"/>
      <protection locked="0"/>
    </xf>
    <xf numFmtId="4" fontId="12" fillId="0" borderId="55" xfId="14" applyNumberFormat="1" applyFont="1" applyFill="1" applyBorder="1" applyAlignment="1" applyProtection="1">
      <alignment horizontal="left" vertical="center"/>
      <protection locked="0"/>
    </xf>
    <xf numFmtId="4" fontId="12" fillId="0" borderId="24" xfId="14" applyNumberFormat="1" applyFont="1" applyFill="1" applyBorder="1" applyAlignment="1" applyProtection="1">
      <alignment horizontal="left" vertical="center"/>
      <protection locked="0"/>
    </xf>
    <xf numFmtId="4" fontId="12" fillId="0" borderId="37" xfId="14" applyNumberFormat="1" applyFont="1" applyFill="1" applyBorder="1" applyAlignment="1" applyProtection="1">
      <alignment horizontal="left" vertical="center"/>
      <protection locked="0"/>
    </xf>
    <xf numFmtId="170" fontId="14" fillId="8" borderId="37" xfId="14" applyNumberFormat="1" applyFont="1" applyFill="1" applyBorder="1" applyAlignment="1" applyProtection="1">
      <alignment horizontal="center" vertical="center"/>
      <protection locked="0"/>
    </xf>
    <xf numFmtId="0" fontId="14" fillId="0" borderId="14" xfId="14" applyNumberFormat="1" applyFont="1" applyBorder="1" applyAlignment="1" applyProtection="1">
      <alignment horizontal="center" vertical="center"/>
      <protection locked="0"/>
    </xf>
    <xf numFmtId="0" fontId="25" fillId="0" borderId="14" xfId="13" applyFont="1" applyFill="1" applyBorder="1" applyAlignment="1" applyProtection="1">
      <alignment vertical="center" wrapText="1"/>
      <protection locked="0"/>
    </xf>
    <xf numFmtId="0" fontId="23" fillId="0" borderId="14" xfId="14" applyFont="1" applyBorder="1" applyAlignment="1" applyProtection="1">
      <alignment horizontal="center" vertical="center"/>
      <protection locked="0"/>
    </xf>
    <xf numFmtId="170" fontId="14" fillId="8" borderId="4" xfId="14" applyNumberFormat="1" applyFont="1" applyFill="1" applyBorder="1" applyAlignment="1" applyProtection="1">
      <alignment horizontal="center" vertical="center"/>
      <protection locked="0"/>
    </xf>
    <xf numFmtId="4" fontId="12" fillId="0" borderId="52" xfId="14" applyNumberFormat="1" applyFont="1" applyFill="1" applyBorder="1" applyAlignment="1" applyProtection="1">
      <alignment horizontal="left" vertical="center"/>
      <protection locked="0"/>
    </xf>
    <xf numFmtId="4" fontId="12" fillId="0" borderId="41" xfId="14" applyNumberFormat="1" applyFont="1" applyFill="1" applyBorder="1" applyAlignment="1" applyProtection="1">
      <alignment horizontal="left" vertical="center"/>
      <protection locked="0"/>
    </xf>
    <xf numFmtId="4" fontId="12" fillId="0" borderId="38" xfId="14" applyNumberFormat="1" applyFont="1" applyFill="1" applyBorder="1" applyAlignment="1" applyProtection="1">
      <alignment horizontal="left" vertical="center"/>
      <protection locked="0"/>
    </xf>
    <xf numFmtId="170" fontId="14" fillId="7" borderId="38" xfId="14" applyNumberFormat="1" applyFont="1" applyFill="1" applyBorder="1" applyAlignment="1" applyProtection="1">
      <alignment horizontal="center" vertical="center"/>
      <protection locked="0"/>
    </xf>
    <xf numFmtId="0" fontId="14" fillId="0" borderId="19" xfId="14" applyNumberFormat="1" applyFont="1" applyBorder="1" applyAlignment="1" applyProtection="1">
      <alignment horizontal="center" vertical="center"/>
      <protection locked="0"/>
    </xf>
    <xf numFmtId="0" fontId="25" fillId="0" borderId="19" xfId="13" applyFont="1" applyFill="1" applyBorder="1" applyAlignment="1" applyProtection="1">
      <alignment vertical="center" wrapText="1"/>
      <protection locked="0"/>
    </xf>
    <xf numFmtId="0" fontId="23" fillId="0" borderId="19" xfId="14" applyFont="1" applyBorder="1" applyAlignment="1" applyProtection="1">
      <alignment horizontal="center" vertical="center"/>
      <protection locked="0"/>
    </xf>
    <xf numFmtId="170" fontId="14" fillId="8" borderId="36" xfId="14" applyNumberFormat="1" applyFont="1" applyFill="1" applyBorder="1" applyAlignment="1" applyProtection="1">
      <alignment horizontal="center" vertical="center"/>
      <protection locked="0"/>
    </xf>
    <xf numFmtId="4" fontId="12" fillId="0" borderId="51" xfId="14" applyNumberFormat="1" applyFont="1" applyFill="1" applyBorder="1" applyAlignment="1" applyProtection="1">
      <alignment horizontal="left" vertical="center"/>
      <protection locked="0"/>
    </xf>
    <xf numFmtId="4" fontId="12" fillId="0" borderId="23" xfId="14" applyNumberFormat="1" applyFont="1" applyFill="1" applyBorder="1" applyAlignment="1" applyProtection="1">
      <alignment horizontal="left" vertical="center"/>
      <protection locked="0"/>
    </xf>
    <xf numFmtId="4" fontId="12" fillId="0" borderId="33" xfId="14" applyNumberFormat="1" applyFont="1" applyFill="1" applyBorder="1" applyAlignment="1" applyProtection="1">
      <alignment horizontal="left" vertical="center"/>
      <protection locked="0"/>
    </xf>
    <xf numFmtId="170" fontId="14" fillId="8" borderId="33" xfId="14" applyNumberFormat="1" applyFont="1" applyFill="1" applyBorder="1" applyAlignment="1" applyProtection="1">
      <alignment horizontal="center" vertical="center"/>
      <protection locked="0"/>
    </xf>
    <xf numFmtId="0" fontId="25" fillId="0" borderId="9" xfId="14" applyFont="1" applyBorder="1" applyAlignment="1" applyProtection="1">
      <alignment vertical="center" wrapText="1"/>
      <protection locked="0"/>
    </xf>
    <xf numFmtId="0" fontId="25" fillId="0" borderId="9" xfId="14" applyFont="1" applyBorder="1" applyAlignment="1" applyProtection="1">
      <alignment horizontal="center" vertical="center"/>
      <protection locked="0"/>
    </xf>
    <xf numFmtId="170" fontId="12" fillId="7" borderId="42" xfId="14" applyNumberFormat="1" applyFont="1" applyFill="1" applyBorder="1" applyAlignment="1" applyProtection="1">
      <alignment horizontal="center" vertical="center"/>
      <protection locked="0"/>
    </xf>
    <xf numFmtId="170" fontId="12" fillId="7" borderId="7" xfId="14" applyNumberFormat="1" applyFont="1" applyFill="1" applyBorder="1" applyAlignment="1" applyProtection="1">
      <alignment horizontal="center" vertical="center"/>
      <protection locked="0"/>
    </xf>
    <xf numFmtId="0" fontId="27" fillId="0" borderId="5" xfId="13" applyFont="1" applyBorder="1" applyAlignment="1" applyProtection="1">
      <alignment vertical="center" wrapText="1"/>
      <protection locked="0"/>
    </xf>
    <xf numFmtId="0" fontId="27" fillId="0" borderId="5" xfId="13" applyFont="1" applyBorder="1" applyAlignment="1" applyProtection="1">
      <alignment horizontal="center" vertical="center" wrapText="1"/>
      <protection locked="0"/>
    </xf>
    <xf numFmtId="0" fontId="25" fillId="0" borderId="5" xfId="14" applyFont="1" applyBorder="1" applyAlignment="1" applyProtection="1">
      <alignment vertical="center" wrapText="1"/>
      <protection locked="0"/>
    </xf>
    <xf numFmtId="0" fontId="25" fillId="0" borderId="5" xfId="14" applyFont="1" applyBorder="1" applyAlignment="1" applyProtection="1">
      <alignment horizontal="center" vertical="center"/>
      <protection locked="0"/>
    </xf>
    <xf numFmtId="0" fontId="25" fillId="0" borderId="5" xfId="13" applyFont="1" applyBorder="1" applyAlignment="1" applyProtection="1">
      <alignment vertical="center" wrapText="1"/>
      <protection locked="0"/>
    </xf>
    <xf numFmtId="0" fontId="27" fillId="0" borderId="5" xfId="14" applyFont="1" applyBorder="1" applyAlignment="1" applyProtection="1">
      <alignment vertical="center" wrapText="1"/>
      <protection locked="0"/>
    </xf>
    <xf numFmtId="0" fontId="27" fillId="0" borderId="5" xfId="14" applyFont="1" applyBorder="1" applyAlignment="1" applyProtection="1">
      <alignment horizontal="center" vertical="center"/>
      <protection locked="0"/>
    </xf>
    <xf numFmtId="0" fontId="12" fillId="0" borderId="19" xfId="14" applyNumberFormat="1" applyFont="1" applyBorder="1" applyAlignment="1" applyProtection="1">
      <alignment horizontal="center" vertical="center"/>
      <protection locked="0"/>
    </xf>
    <xf numFmtId="0" fontId="12" fillId="0" borderId="19" xfId="14" applyFont="1" applyBorder="1" applyAlignment="1" applyProtection="1">
      <alignment vertical="center" wrapText="1"/>
      <protection locked="0"/>
    </xf>
    <xf numFmtId="0" fontId="15" fillId="0" borderId="19" xfId="14" applyFont="1" applyBorder="1" applyAlignment="1" applyProtection="1">
      <alignment horizontal="center" vertical="center" wrapText="1"/>
      <protection locked="0"/>
    </xf>
    <xf numFmtId="2" fontId="14" fillId="8" borderId="36" xfId="14" applyNumberFormat="1" applyFont="1" applyFill="1" applyBorder="1" applyAlignment="1" applyProtection="1">
      <alignment horizontal="center" vertical="center"/>
      <protection locked="0"/>
    </xf>
    <xf numFmtId="171" fontId="12" fillId="0" borderId="51" xfId="14" applyNumberFormat="1" applyFont="1" applyFill="1" applyBorder="1" applyAlignment="1" applyProtection="1">
      <alignment horizontal="center" vertical="center"/>
      <protection locked="0"/>
    </xf>
    <xf numFmtId="171" fontId="12" fillId="0" borderId="23" xfId="14" applyNumberFormat="1" applyFont="1" applyFill="1" applyBorder="1" applyAlignment="1" applyProtection="1">
      <alignment horizontal="center" vertical="center"/>
      <protection locked="0"/>
    </xf>
    <xf numFmtId="171" fontId="12" fillId="0" borderId="33" xfId="14" applyNumberFormat="1" applyFont="1" applyFill="1" applyBorder="1" applyAlignment="1" applyProtection="1">
      <alignment horizontal="center" vertical="center"/>
      <protection locked="0"/>
    </xf>
    <xf numFmtId="2" fontId="14" fillId="8" borderId="33" xfId="14" applyNumberFormat="1" applyFont="1" applyFill="1" applyBorder="1" applyAlignment="1" applyProtection="1">
      <alignment horizontal="center" vertical="center"/>
      <protection locked="0"/>
    </xf>
    <xf numFmtId="0" fontId="12" fillId="0" borderId="0" xfId="14" applyNumberFormat="1" applyFont="1" applyAlignment="1" applyProtection="1">
      <alignment horizontal="center" vertical="center"/>
      <protection locked="0"/>
    </xf>
    <xf numFmtId="0" fontId="12" fillId="0" borderId="0" xfId="14" applyFont="1" applyAlignment="1" applyProtection="1">
      <alignment horizontal="center" vertical="center"/>
      <protection locked="0"/>
    </xf>
    <xf numFmtId="10" fontId="12" fillId="0" borderId="0" xfId="14" applyNumberFormat="1" applyFont="1" applyAlignment="1" applyProtection="1">
      <alignment horizontal="center" vertical="center" wrapText="1"/>
      <protection locked="0"/>
    </xf>
    <xf numFmtId="171" fontId="12" fillId="0" borderId="0" xfId="14" applyNumberFormat="1" applyFont="1" applyAlignment="1" applyProtection="1">
      <alignment horizontal="center" vertical="center" wrapText="1"/>
      <protection locked="0"/>
    </xf>
    <xf numFmtId="0" fontId="12" fillId="0" borderId="0" xfId="14" applyFont="1" applyFill="1" applyAlignment="1" applyProtection="1">
      <alignment horizontal="center" vertical="center"/>
      <protection locked="0"/>
    </xf>
    <xf numFmtId="0" fontId="12" fillId="0" borderId="0" xfId="14" applyFont="1" applyAlignment="1" applyProtection="1">
      <alignment horizontal="right" vertical="center"/>
      <protection locked="0"/>
    </xf>
    <xf numFmtId="0" fontId="31" fillId="0" borderId="0" xfId="14" applyFont="1" applyFill="1" applyAlignment="1" applyProtection="1">
      <alignment horizontal="center" vertical="center"/>
      <protection locked="0"/>
    </xf>
    <xf numFmtId="0" fontId="31" fillId="0" borderId="0" xfId="14" applyFont="1" applyAlignment="1" applyProtection="1">
      <alignment horizontal="right" vertical="center"/>
      <protection locked="0"/>
    </xf>
    <xf numFmtId="164" fontId="95" fillId="0" borderId="0" xfId="14" applyNumberFormat="1" applyFont="1" applyAlignment="1" applyProtection="1">
      <alignment vertical="center"/>
      <protection locked="0"/>
    </xf>
    <xf numFmtId="0" fontId="12" fillId="0" borderId="0" xfId="14" applyFont="1" applyFill="1" applyAlignment="1" applyProtection="1">
      <alignment vertical="center"/>
      <protection locked="0"/>
    </xf>
    <xf numFmtId="2" fontId="12" fillId="0" borderId="0" xfId="14" applyNumberFormat="1" applyFont="1" applyAlignment="1" applyProtection="1">
      <alignment vertical="center"/>
      <protection locked="0"/>
    </xf>
    <xf numFmtId="0" fontId="78" fillId="0" borderId="0" xfId="14" applyFont="1" applyAlignment="1" applyProtection="1">
      <alignment vertical="center"/>
      <protection locked="0"/>
    </xf>
    <xf numFmtId="2" fontId="12" fillId="0" borderId="0" xfId="14" applyNumberFormat="1" applyFont="1" applyFill="1" applyAlignment="1" applyProtection="1">
      <alignment vertical="center"/>
      <protection locked="0"/>
    </xf>
    <xf numFmtId="171" fontId="12" fillId="0" borderId="0" xfId="14" applyNumberFormat="1" applyFont="1" applyFill="1" applyAlignment="1" applyProtection="1">
      <alignment vertical="center"/>
      <protection locked="0"/>
    </xf>
    <xf numFmtId="176" fontId="12" fillId="0" borderId="0" xfId="14" applyNumberFormat="1" applyFont="1" applyFill="1" applyAlignment="1" applyProtection="1">
      <alignment vertical="center"/>
      <protection locked="0"/>
    </xf>
    <xf numFmtId="0" fontId="12" fillId="8" borderId="3" xfId="14" applyFont="1" applyFill="1" applyBorder="1" applyAlignment="1" applyProtection="1">
      <alignment vertical="center"/>
      <protection locked="0"/>
    </xf>
    <xf numFmtId="0" fontId="12" fillId="7" borderId="3" xfId="14" applyFont="1" applyFill="1" applyBorder="1" applyAlignment="1" applyProtection="1">
      <alignment vertical="center"/>
      <protection locked="0"/>
    </xf>
    <xf numFmtId="0" fontId="12" fillId="8" borderId="8" xfId="14" applyFont="1" applyFill="1" applyBorder="1" applyAlignment="1" applyProtection="1">
      <alignment vertical="center"/>
      <protection locked="0"/>
    </xf>
    <xf numFmtId="0" fontId="12" fillId="8" borderId="29" xfId="14" applyFont="1" applyFill="1" applyBorder="1" applyAlignment="1" applyProtection="1">
      <alignment vertical="center"/>
      <protection locked="0"/>
    </xf>
    <xf numFmtId="164" fontId="12" fillId="8" borderId="3" xfId="14" applyNumberFormat="1" applyFont="1" applyFill="1" applyBorder="1" applyAlignment="1" applyProtection="1">
      <alignment vertical="center"/>
      <protection locked="0"/>
    </xf>
    <xf numFmtId="0" fontId="23" fillId="0" borderId="0" xfId="14" applyFont="1" applyAlignment="1" applyProtection="1">
      <alignment horizontal="center" vertical="center"/>
      <protection locked="0"/>
    </xf>
    <xf numFmtId="170" fontId="23" fillId="0" borderId="0" xfId="14" applyNumberFormat="1" applyFont="1" applyAlignment="1" applyProtection="1">
      <alignment vertical="center"/>
      <protection locked="0"/>
    </xf>
    <xf numFmtId="0" fontId="24" fillId="0" borderId="0" xfId="0" applyFont="1"/>
    <xf numFmtId="0" fontId="0" fillId="0" borderId="3" xfId="0" applyBorder="1"/>
    <xf numFmtId="0" fontId="0" fillId="0" borderId="0" xfId="0" applyAlignment="1">
      <alignment horizontal="right"/>
    </xf>
    <xf numFmtId="0" fontId="98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99" fillId="0" borderId="7" xfId="0" applyFont="1" applyBorder="1" applyAlignment="1">
      <alignment wrapText="1"/>
    </xf>
    <xf numFmtId="4" fontId="99" fillId="0" borderId="7" xfId="0" applyNumberFormat="1" applyFont="1" applyBorder="1"/>
    <xf numFmtId="0" fontId="99" fillId="0" borderId="6" xfId="0" applyFont="1" applyBorder="1" applyAlignment="1">
      <alignment wrapText="1"/>
    </xf>
    <xf numFmtId="4" fontId="99" fillId="0" borderId="6" xfId="0" applyNumberFormat="1" applyFont="1" applyBorder="1"/>
    <xf numFmtId="0" fontId="0" fillId="0" borderId="6" xfId="0" applyBorder="1"/>
    <xf numFmtId="0" fontId="99" fillId="0" borderId="3" xfId="0" applyFont="1" applyBorder="1" applyAlignment="1">
      <alignment wrapText="1"/>
    </xf>
    <xf numFmtId="4" fontId="99" fillId="0" borderId="3" xfId="0" applyNumberFormat="1" applyFont="1" applyBorder="1"/>
    <xf numFmtId="0" fontId="0" fillId="0" borderId="3" xfId="0" applyBorder="1" applyAlignment="1">
      <alignment horizontal="center"/>
    </xf>
    <xf numFmtId="2" fontId="0" fillId="0" borderId="0" xfId="0" applyNumberFormat="1"/>
    <xf numFmtId="4" fontId="0" fillId="44" borderId="7" xfId="0" applyNumberFormat="1" applyFill="1" applyBorder="1"/>
    <xf numFmtId="4" fontId="0" fillId="0" borderId="7" xfId="0" applyNumberFormat="1" applyBorder="1"/>
    <xf numFmtId="4" fontId="0" fillId="0" borderId="3" xfId="0" applyNumberFormat="1" applyBorder="1"/>
    <xf numFmtId="0" fontId="0" fillId="0" borderId="3" xfId="0" applyBorder="1" applyAlignment="1">
      <alignment wrapText="1"/>
    </xf>
    <xf numFmtId="4" fontId="20" fillId="0" borderId="3" xfId="0" applyNumberFormat="1" applyFont="1" applyFill="1" applyBorder="1"/>
    <xf numFmtId="4" fontId="0" fillId="44" borderId="3" xfId="0" applyNumberFormat="1" applyFill="1" applyBorder="1"/>
    <xf numFmtId="4" fontId="0" fillId="0" borderId="3" xfId="0" applyNumberFormat="1" applyFill="1" applyBorder="1"/>
    <xf numFmtId="0" fontId="0" fillId="0" borderId="0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4" fontId="24" fillId="48" borderId="3" xfId="0" applyNumberFormat="1" applyFont="1" applyFill="1" applyBorder="1"/>
    <xf numFmtId="0" fontId="24" fillId="0" borderId="0" xfId="0" applyNumberFormat="1" applyFont="1" applyFill="1" applyBorder="1" applyAlignment="1">
      <alignment wrapText="1"/>
    </xf>
    <xf numFmtId="2" fontId="24" fillId="0" borderId="0" xfId="0" applyNumberFormat="1" applyFont="1"/>
    <xf numFmtId="0" fontId="24" fillId="0" borderId="3" xfId="0" applyFont="1" applyBorder="1"/>
    <xf numFmtId="2" fontId="24" fillId="0" borderId="3" xfId="0" applyNumberFormat="1" applyFont="1" applyBorder="1"/>
    <xf numFmtId="2" fontId="0" fillId="0" borderId="3" xfId="0" applyNumberFormat="1" applyBorder="1"/>
    <xf numFmtId="165" fontId="13" fillId="50" borderId="5" xfId="0" applyNumberFormat="1" applyFont="1" applyFill="1" applyBorder="1" applyAlignment="1" applyProtection="1">
      <alignment horizontal="center" vertical="center" wrapText="1"/>
    </xf>
    <xf numFmtId="165" fontId="33" fillId="50" borderId="5" xfId="0" applyNumberFormat="1" applyFont="1" applyFill="1" applyBorder="1" applyAlignment="1" applyProtection="1">
      <alignment horizontal="center" vertical="center" wrapText="1"/>
    </xf>
    <xf numFmtId="170" fontId="12" fillId="50" borderId="5" xfId="14" applyNumberFormat="1" applyFont="1" applyFill="1" applyBorder="1" applyAlignment="1" applyProtection="1">
      <alignment horizontal="center" vertical="center"/>
    </xf>
    <xf numFmtId="170" fontId="12" fillId="50" borderId="32" xfId="14" applyNumberFormat="1" applyFont="1" applyFill="1" applyBorder="1" applyAlignment="1" applyProtection="1">
      <alignment horizontal="center" vertical="center"/>
    </xf>
    <xf numFmtId="170" fontId="12" fillId="50" borderId="9" xfId="14" applyNumberFormat="1" applyFont="1" applyFill="1" applyBorder="1" applyAlignment="1" applyProtection="1">
      <alignment horizontal="center" vertical="center"/>
    </xf>
    <xf numFmtId="0" fontId="104" fillId="0" borderId="0" xfId="14" applyFont="1" applyAlignment="1" applyProtection="1">
      <alignment vertical="center"/>
      <protection locked="0"/>
    </xf>
    <xf numFmtId="4" fontId="12" fillId="46" borderId="39" xfId="14" applyNumberFormat="1" applyFont="1" applyFill="1" applyBorder="1" applyAlignment="1" applyProtection="1">
      <alignment horizontal="center" vertical="center"/>
    </xf>
    <xf numFmtId="4" fontId="12" fillId="46" borderId="39" xfId="14" applyNumberFormat="1" applyFont="1" applyFill="1" applyBorder="1" applyAlignment="1" applyProtection="1">
      <alignment horizontal="center" vertical="center"/>
      <protection locked="0"/>
    </xf>
    <xf numFmtId="4" fontId="12" fillId="0" borderId="0" xfId="14" applyNumberFormat="1" applyFont="1" applyAlignment="1" applyProtection="1">
      <alignment horizontal="center" vertical="center"/>
      <protection locked="0"/>
    </xf>
    <xf numFmtId="4" fontId="23" fillId="0" borderId="0" xfId="14" applyNumberFormat="1" applyFont="1" applyAlignment="1" applyProtection="1">
      <alignment horizontal="center" vertical="center"/>
      <protection locked="0"/>
    </xf>
    <xf numFmtId="0" fontId="14" fillId="8" borderId="0" xfId="14" applyFont="1" applyFill="1" applyBorder="1" applyAlignment="1" applyProtection="1">
      <alignment horizontal="center" vertical="center" wrapText="1"/>
      <protection locked="0"/>
    </xf>
    <xf numFmtId="4" fontId="12" fillId="0" borderId="3" xfId="14" applyNumberFormat="1" applyFont="1" applyFill="1" applyBorder="1" applyAlignment="1" applyProtection="1">
      <alignment horizontal="center" vertical="center"/>
      <protection locked="0"/>
    </xf>
    <xf numFmtId="4" fontId="22" fillId="0" borderId="3" xfId="14" applyNumberFormat="1" applyFont="1" applyFill="1" applyBorder="1" applyAlignment="1" applyProtection="1">
      <alignment horizontal="center" vertical="center"/>
      <protection locked="0"/>
    </xf>
    <xf numFmtId="4" fontId="19" fillId="0" borderId="3" xfId="14" applyNumberFormat="1" applyFont="1" applyFill="1" applyBorder="1" applyAlignment="1" applyProtection="1">
      <alignment horizontal="center" vertical="center"/>
      <protection locked="0"/>
    </xf>
    <xf numFmtId="4" fontId="12" fillId="0" borderId="3" xfId="14" applyNumberFormat="1" applyFont="1" applyBorder="1" applyAlignment="1" applyProtection="1">
      <alignment horizontal="center" vertical="center"/>
      <protection locked="0"/>
    </xf>
    <xf numFmtId="4" fontId="30" fillId="0" borderId="3" xfId="14" applyNumberFormat="1" applyFont="1" applyBorder="1" applyAlignment="1" applyProtection="1">
      <alignment horizontal="center" vertical="center"/>
      <protection locked="0"/>
    </xf>
    <xf numFmtId="4" fontId="14" fillId="0" borderId="3" xfId="14" applyNumberFormat="1" applyFont="1" applyBorder="1" applyAlignment="1" applyProtection="1">
      <alignment horizontal="center" vertical="center"/>
      <protection locked="0"/>
    </xf>
    <xf numFmtId="170" fontId="12" fillId="0" borderId="38" xfId="14" applyNumberFormat="1" applyFont="1" applyFill="1" applyBorder="1" applyAlignment="1" applyProtection="1">
      <alignment horizontal="right" vertical="center"/>
      <protection locked="0"/>
    </xf>
    <xf numFmtId="4" fontId="12" fillId="0" borderId="38" xfId="14" applyNumberFormat="1" applyFont="1" applyFill="1" applyBorder="1" applyAlignment="1" applyProtection="1">
      <alignment horizontal="center" vertical="center"/>
      <protection locked="0"/>
    </xf>
    <xf numFmtId="170" fontId="12" fillId="0" borderId="41" xfId="14" applyNumberFormat="1" applyFont="1" applyFill="1" applyBorder="1" applyAlignment="1" applyProtection="1">
      <alignment horizontal="right" vertical="center"/>
      <protection locked="0"/>
    </xf>
    <xf numFmtId="4" fontId="12" fillId="0" borderId="33" xfId="14" applyNumberFormat="1" applyFont="1" applyFill="1" applyBorder="1" applyAlignment="1" applyProtection="1">
      <alignment horizontal="center" vertical="center"/>
      <protection locked="0"/>
    </xf>
    <xf numFmtId="4" fontId="12" fillId="0" borderId="7" xfId="14" applyNumberFormat="1" applyFont="1" applyFill="1" applyBorder="1" applyAlignment="1" applyProtection="1">
      <alignment horizontal="center" vertical="center"/>
      <protection locked="0"/>
    </xf>
    <xf numFmtId="4" fontId="12" fillId="0" borderId="7" xfId="14" applyNumberFormat="1" applyFont="1" applyBorder="1" applyAlignment="1" applyProtection="1">
      <alignment horizontal="center" vertical="center"/>
      <protection locked="0"/>
    </xf>
    <xf numFmtId="4" fontId="12" fillId="0" borderId="33" xfId="14" applyNumberFormat="1" applyFont="1" applyBorder="1" applyAlignment="1" applyProtection="1">
      <alignment horizontal="center" vertical="center"/>
      <protection locked="0"/>
    </xf>
    <xf numFmtId="4" fontId="12" fillId="0" borderId="38" xfId="14" applyNumberFormat="1" applyFont="1" applyBorder="1" applyAlignment="1" applyProtection="1">
      <alignment horizontal="center" vertical="center"/>
      <protection locked="0"/>
    </xf>
    <xf numFmtId="4" fontId="12" fillId="0" borderId="22" xfId="14" applyNumberFormat="1" applyFont="1" applyBorder="1" applyAlignment="1" applyProtection="1">
      <alignment horizontal="center" vertical="center"/>
      <protection locked="0"/>
    </xf>
    <xf numFmtId="4" fontId="12" fillId="0" borderId="22" xfId="14" applyNumberFormat="1" applyFont="1" applyFill="1" applyBorder="1" applyAlignment="1" applyProtection="1">
      <alignment horizontal="center" vertical="center"/>
      <protection locked="0"/>
    </xf>
    <xf numFmtId="4" fontId="30" fillId="50" borderId="3" xfId="14" applyNumberFormat="1" applyFont="1" applyFill="1" applyBorder="1" applyAlignment="1" applyProtection="1">
      <alignment horizontal="center" vertical="center"/>
      <protection locked="0"/>
    </xf>
    <xf numFmtId="4" fontId="12" fillId="50" borderId="3" xfId="14" applyNumberFormat="1" applyFont="1" applyFill="1" applyBorder="1" applyAlignment="1" applyProtection="1">
      <alignment horizontal="center" vertical="center"/>
      <protection locked="0"/>
    </xf>
    <xf numFmtId="4" fontId="12" fillId="50" borderId="7" xfId="14" applyNumberFormat="1" applyFont="1" applyFill="1" applyBorder="1" applyAlignment="1" applyProtection="1">
      <alignment horizontal="center" vertical="center"/>
      <protection locked="0"/>
    </xf>
    <xf numFmtId="4" fontId="12" fillId="50" borderId="6" xfId="14" applyNumberFormat="1" applyFont="1" applyFill="1" applyBorder="1" applyAlignment="1" applyProtection="1">
      <alignment horizontal="center" vertical="center"/>
      <protection locked="0"/>
    </xf>
    <xf numFmtId="4" fontId="14" fillId="0" borderId="37" xfId="14" applyNumberFormat="1" applyFont="1" applyFill="1" applyBorder="1" applyAlignment="1" applyProtection="1">
      <alignment horizontal="center" vertical="center"/>
      <protection locked="0"/>
    </xf>
    <xf numFmtId="4" fontId="14" fillId="0" borderId="38" xfId="14" applyNumberFormat="1" applyFont="1" applyFill="1" applyBorder="1" applyAlignment="1" applyProtection="1">
      <alignment horizontal="center" vertical="center"/>
      <protection locked="0"/>
    </xf>
    <xf numFmtId="4" fontId="14" fillId="0" borderId="33" xfId="14" applyNumberFormat="1" applyFont="1" applyFill="1" applyBorder="1" applyAlignment="1" applyProtection="1">
      <alignment horizontal="center" vertical="center"/>
      <protection locked="0"/>
    </xf>
    <xf numFmtId="4" fontId="12" fillId="46" borderId="3" xfId="14" applyNumberFormat="1" applyFont="1" applyFill="1" applyBorder="1" applyAlignment="1" applyProtection="1">
      <alignment horizontal="center" vertical="center"/>
      <protection locked="0"/>
    </xf>
    <xf numFmtId="4" fontId="12" fillId="47" borderId="3" xfId="14" applyNumberFormat="1" applyFont="1" applyFill="1" applyBorder="1" applyAlignment="1" applyProtection="1">
      <alignment horizontal="center" vertical="center"/>
      <protection locked="0"/>
    </xf>
    <xf numFmtId="4" fontId="14" fillId="47" borderId="3" xfId="14" applyNumberFormat="1" applyFont="1" applyFill="1" applyBorder="1" applyAlignment="1" applyProtection="1">
      <alignment horizontal="center" vertical="center"/>
      <protection locked="0"/>
    </xf>
    <xf numFmtId="0" fontId="103" fillId="0" borderId="0" xfId="14" applyFont="1" applyAlignment="1" applyProtection="1">
      <alignment vertical="center"/>
      <protection locked="0"/>
    </xf>
    <xf numFmtId="0" fontId="103" fillId="0" borderId="0" xfId="14" applyFont="1" applyFill="1" applyAlignment="1" applyProtection="1">
      <alignment horizontal="center" vertical="center"/>
      <protection locked="0"/>
    </xf>
    <xf numFmtId="0" fontId="103" fillId="0" borderId="0" xfId="14" applyFont="1" applyAlignment="1" applyProtection="1">
      <alignment horizontal="center" vertical="center"/>
      <protection locked="0"/>
    </xf>
    <xf numFmtId="0" fontId="101" fillId="0" borderId="0" xfId="14" applyFont="1" applyAlignment="1" applyProtection="1">
      <alignment vertical="center"/>
      <protection locked="0"/>
    </xf>
    <xf numFmtId="4" fontId="30" fillId="46" borderId="3" xfId="14" applyNumberFormat="1" applyFont="1" applyFill="1" applyBorder="1" applyAlignment="1" applyProtection="1">
      <alignment horizontal="center" vertical="center"/>
      <protection locked="0"/>
    </xf>
    <xf numFmtId="4" fontId="102" fillId="46" borderId="3" xfId="14" applyNumberFormat="1" applyFont="1" applyFill="1" applyBorder="1" applyAlignment="1" applyProtection="1">
      <alignment horizontal="center" vertical="center"/>
      <protection locked="0"/>
    </xf>
    <xf numFmtId="0" fontId="14" fillId="0" borderId="12" xfId="14" applyFont="1" applyFill="1" applyBorder="1" applyAlignment="1" applyProtection="1">
      <alignment horizontal="center" vertical="center" wrapText="1"/>
      <protection locked="0"/>
    </xf>
    <xf numFmtId="0" fontId="12" fillId="0" borderId="65" xfId="14" applyFont="1" applyFill="1" applyBorder="1" applyAlignment="1" applyProtection="1">
      <alignment horizontal="center" vertical="center" wrapText="1"/>
      <protection locked="0"/>
    </xf>
    <xf numFmtId="0" fontId="12" fillId="0" borderId="27" xfId="14" applyFont="1" applyFill="1" applyBorder="1" applyAlignment="1" applyProtection="1">
      <alignment horizontal="center" vertical="center" wrapText="1"/>
      <protection locked="0"/>
    </xf>
    <xf numFmtId="4" fontId="30" fillId="0" borderId="29" xfId="14" applyNumberFormat="1" applyFont="1" applyFill="1" applyBorder="1" applyAlignment="1" applyProtection="1">
      <alignment horizontal="center" vertical="center"/>
      <protection locked="0"/>
    </xf>
    <xf numFmtId="0" fontId="13" fillId="49" borderId="11" xfId="14" applyFont="1" applyFill="1" applyBorder="1" applyAlignment="1" applyProtection="1">
      <alignment horizontal="center" vertical="center" wrapText="1"/>
    </xf>
    <xf numFmtId="0" fontId="13" fillId="49" borderId="12" xfId="14" applyFont="1" applyFill="1" applyBorder="1" applyAlignment="1" applyProtection="1">
      <alignment horizontal="center" vertical="center" wrapText="1"/>
    </xf>
    <xf numFmtId="4" fontId="12" fillId="0" borderId="60" xfId="14" applyNumberFormat="1" applyFont="1" applyFill="1" applyBorder="1" applyAlignment="1" applyProtection="1">
      <alignment horizontal="center" vertical="center"/>
      <protection locked="0"/>
    </xf>
    <xf numFmtId="4" fontId="12" fillId="0" borderId="29" xfId="14" applyNumberFormat="1" applyFont="1" applyFill="1" applyBorder="1" applyAlignment="1" applyProtection="1">
      <alignment horizontal="center" vertical="center"/>
      <protection locked="0"/>
    </xf>
    <xf numFmtId="4" fontId="22" fillId="0" borderId="29" xfId="14" applyNumberFormat="1" applyFont="1" applyFill="1" applyBorder="1" applyAlignment="1" applyProtection="1">
      <alignment horizontal="center" vertical="center"/>
      <protection locked="0"/>
    </xf>
    <xf numFmtId="4" fontId="19" fillId="0" borderId="29" xfId="14" applyNumberFormat="1" applyFont="1" applyFill="1" applyBorder="1" applyAlignment="1" applyProtection="1">
      <alignment horizontal="center" vertical="center"/>
      <protection locked="0"/>
    </xf>
    <xf numFmtId="4" fontId="12" fillId="0" borderId="59" xfId="14" applyNumberFormat="1" applyFont="1" applyBorder="1" applyAlignment="1" applyProtection="1">
      <alignment horizontal="center" vertical="center"/>
      <protection locked="0"/>
    </xf>
    <xf numFmtId="4" fontId="12" fillId="0" borderId="60" xfId="14" applyNumberFormat="1" applyFont="1" applyBorder="1" applyAlignment="1" applyProtection="1">
      <alignment horizontal="center" vertical="center"/>
      <protection locked="0"/>
    </xf>
    <xf numFmtId="4" fontId="30" fillId="0" borderId="29" xfId="14" applyNumberFormat="1" applyFont="1" applyBorder="1" applyAlignment="1" applyProtection="1">
      <alignment horizontal="center" vertical="center"/>
      <protection locked="0"/>
    </xf>
    <xf numFmtId="4" fontId="12" fillId="0" borderId="92" xfId="14" applyNumberFormat="1" applyFont="1" applyBorder="1" applyAlignment="1" applyProtection="1">
      <alignment horizontal="center" vertical="center"/>
      <protection locked="0"/>
    </xf>
    <xf numFmtId="4" fontId="12" fillId="0" borderId="34" xfId="14" applyNumberFormat="1" applyFont="1" applyBorder="1" applyAlignment="1" applyProtection="1">
      <alignment horizontal="center" vertical="center"/>
      <protection locked="0"/>
    </xf>
    <xf numFmtId="4" fontId="12" fillId="0" borderId="29" xfId="14" applyNumberFormat="1" applyFont="1" applyBorder="1" applyAlignment="1" applyProtection="1">
      <alignment horizontal="center" vertical="center"/>
      <protection locked="0"/>
    </xf>
    <xf numFmtId="4" fontId="12" fillId="0" borderId="92" xfId="14" applyNumberFormat="1" applyFont="1" applyFill="1" applyBorder="1" applyAlignment="1" applyProtection="1">
      <alignment horizontal="center" vertical="center"/>
      <protection locked="0"/>
    </xf>
    <xf numFmtId="4" fontId="12" fillId="0" borderId="34" xfId="14" applyNumberFormat="1" applyFont="1" applyFill="1" applyBorder="1" applyAlignment="1" applyProtection="1">
      <alignment horizontal="center" vertical="center"/>
      <protection locked="0"/>
    </xf>
    <xf numFmtId="4" fontId="14" fillId="0" borderId="29" xfId="14" applyNumberFormat="1" applyFont="1" applyBorder="1" applyAlignment="1" applyProtection="1">
      <alignment horizontal="center" vertical="center"/>
      <protection locked="0"/>
    </xf>
    <xf numFmtId="4" fontId="12" fillId="0" borderId="61" xfId="14" applyNumberFormat="1" applyFont="1" applyBorder="1" applyAlignment="1" applyProtection="1">
      <alignment horizontal="center" vertical="center"/>
      <protection locked="0"/>
    </xf>
    <xf numFmtId="4" fontId="12" fillId="0" borderId="58" xfId="14" applyNumberFormat="1" applyFont="1" applyFill="1" applyBorder="1" applyAlignment="1" applyProtection="1">
      <alignment horizontal="center" vertical="center"/>
      <protection locked="0"/>
    </xf>
    <xf numFmtId="4" fontId="12" fillId="0" borderId="59" xfId="14" applyNumberFormat="1" applyFont="1" applyFill="1" applyBorder="1" applyAlignment="1" applyProtection="1">
      <alignment horizontal="center" vertical="center"/>
      <protection locked="0"/>
    </xf>
    <xf numFmtId="4" fontId="78" fillId="0" borderId="29" xfId="14" applyNumberFormat="1" applyFont="1" applyFill="1" applyBorder="1" applyAlignment="1" applyProtection="1">
      <alignment horizontal="center" vertical="center"/>
      <protection locked="0"/>
    </xf>
    <xf numFmtId="4" fontId="95" fillId="0" borderId="3" xfId="14" applyNumberFormat="1" applyFont="1" applyBorder="1" applyAlignment="1" applyProtection="1">
      <alignment horizontal="left" vertical="center"/>
      <protection locked="0"/>
    </xf>
    <xf numFmtId="4" fontId="95" fillId="0" borderId="3" xfId="14" applyNumberFormat="1" applyFont="1" applyFill="1" applyBorder="1" applyAlignment="1" applyProtection="1">
      <alignment horizontal="left" vertical="center"/>
      <protection locked="0"/>
    </xf>
    <xf numFmtId="171" fontId="12" fillId="0" borderId="3" xfId="14" applyNumberFormat="1" applyFont="1" applyFill="1" applyBorder="1" applyAlignment="1" applyProtection="1">
      <alignment horizontal="center" vertical="center"/>
      <protection locked="0"/>
    </xf>
    <xf numFmtId="10" fontId="14" fillId="0" borderId="0" xfId="14" applyNumberFormat="1" applyFont="1" applyAlignment="1" applyProtection="1">
      <alignment vertical="center"/>
    </xf>
    <xf numFmtId="0" fontId="14" fillId="0" borderId="24" xfId="14" applyFont="1" applyFill="1" applyBorder="1" applyAlignment="1" applyProtection="1">
      <alignment horizontal="center" vertical="center" wrapText="1"/>
      <protection locked="0"/>
    </xf>
    <xf numFmtId="165" fontId="12" fillId="0" borderId="0" xfId="14" applyNumberFormat="1" applyFont="1" applyAlignment="1" applyProtection="1">
      <alignment horizontal="left" vertical="center"/>
      <protection locked="0"/>
    </xf>
    <xf numFmtId="0" fontId="14" fillId="0" borderId="2" xfId="14" applyFont="1" applyFill="1" applyBorder="1" applyAlignment="1" applyProtection="1">
      <alignment horizontal="center" vertical="center" wrapText="1"/>
    </xf>
    <xf numFmtId="0" fontId="14" fillId="0" borderId="25" xfId="14" applyFont="1" applyBorder="1" applyAlignment="1" applyProtection="1">
      <alignment horizontal="center" vertical="center" wrapText="1"/>
      <protection locked="0"/>
    </xf>
    <xf numFmtId="0" fontId="14" fillId="0" borderId="12" xfId="14" applyFont="1" applyFill="1" applyBorder="1" applyAlignment="1" applyProtection="1">
      <alignment vertical="center" wrapText="1"/>
      <protection locked="0"/>
    </xf>
    <xf numFmtId="0" fontId="14" fillId="0" borderId="3" xfId="14" applyFont="1" applyFill="1" applyBorder="1" applyAlignment="1" applyProtection="1">
      <alignment horizontal="center" vertical="center" wrapText="1"/>
      <protection locked="0"/>
    </xf>
    <xf numFmtId="170" fontId="22" fillId="3" borderId="5" xfId="14" applyNumberFormat="1" applyFont="1" applyFill="1" applyBorder="1" applyAlignment="1" applyProtection="1">
      <alignment horizontal="center" vertical="center"/>
    </xf>
    <xf numFmtId="2" fontId="13" fillId="3" borderId="5" xfId="0" applyNumberFormat="1" applyFont="1" applyFill="1" applyBorder="1" applyAlignment="1" applyProtection="1">
      <alignment horizontal="center" vertical="center" wrapText="1"/>
    </xf>
    <xf numFmtId="4" fontId="12" fillId="7" borderId="38" xfId="14" applyNumberFormat="1" applyFont="1" applyFill="1" applyBorder="1" applyAlignment="1" applyProtection="1">
      <alignment horizontal="center" vertical="center"/>
      <protection locked="0"/>
    </xf>
    <xf numFmtId="170" fontId="12" fillId="0" borderId="38" xfId="14" applyNumberFormat="1" applyFont="1" applyFill="1" applyBorder="1" applyAlignment="1" applyProtection="1">
      <alignment horizontal="right" vertical="center"/>
    </xf>
    <xf numFmtId="170" fontId="12" fillId="0" borderId="41" xfId="14" applyNumberFormat="1" applyFont="1" applyFill="1" applyBorder="1" applyAlignment="1" applyProtection="1">
      <alignment horizontal="right" vertical="center"/>
    </xf>
    <xf numFmtId="170" fontId="12" fillId="0" borderId="13" xfId="14" applyNumberFormat="1" applyFont="1" applyFill="1" applyBorder="1" applyAlignment="1" applyProtection="1">
      <alignment horizontal="center" vertical="center"/>
    </xf>
    <xf numFmtId="2" fontId="13" fillId="3" borderId="19" xfId="0" applyNumberFormat="1" applyFont="1" applyFill="1" applyBorder="1" applyAlignment="1" applyProtection="1">
      <alignment horizontal="center" vertical="center" wrapText="1"/>
    </xf>
    <xf numFmtId="170" fontId="13" fillId="3" borderId="9" xfId="0" applyNumberFormat="1" applyFont="1" applyFill="1" applyBorder="1" applyAlignment="1" applyProtection="1">
      <alignment horizontal="center" vertical="center" wrapText="1"/>
    </xf>
    <xf numFmtId="170" fontId="33" fillId="3" borderId="5" xfId="0" applyNumberFormat="1" applyFont="1" applyFill="1" applyBorder="1" applyAlignment="1" applyProtection="1">
      <alignment horizontal="center" vertical="center" wrapText="1"/>
    </xf>
    <xf numFmtId="4" fontId="12" fillId="0" borderId="19" xfId="14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2" fillId="0" borderId="32" xfId="14" applyNumberFormat="1" applyFont="1" applyBorder="1" applyAlignment="1" applyProtection="1">
      <alignment horizontal="center" vertical="center"/>
      <protection locked="0"/>
    </xf>
    <xf numFmtId="0" fontId="12" fillId="0" borderId="14" xfId="14" applyNumberFormat="1" applyFont="1" applyBorder="1" applyAlignment="1" applyProtection="1">
      <alignment horizontal="center" vertical="center"/>
      <protection locked="0"/>
    </xf>
    <xf numFmtId="0" fontId="12" fillId="0" borderId="9" xfId="14" applyNumberFormat="1" applyFont="1" applyBorder="1" applyAlignment="1" applyProtection="1">
      <alignment horizontal="center" vertical="center"/>
      <protection locked="0"/>
    </xf>
    <xf numFmtId="49" fontId="13" fillId="6" borderId="32" xfId="13" applyNumberFormat="1" applyFont="1" applyFill="1" applyBorder="1" applyAlignment="1" applyProtection="1">
      <alignment horizontal="center" vertical="center" wrapText="1"/>
      <protection locked="0"/>
    </xf>
    <xf numFmtId="49" fontId="13" fillId="6" borderId="14" xfId="13" applyNumberFormat="1" applyFont="1" applyFill="1" applyBorder="1" applyAlignment="1" applyProtection="1">
      <alignment horizontal="center" vertical="center" wrapText="1"/>
      <protection locked="0"/>
    </xf>
    <xf numFmtId="49" fontId="13" fillId="6" borderId="9" xfId="13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14" applyNumberFormat="1" applyFont="1" applyBorder="1" applyAlignment="1" applyProtection="1">
      <alignment horizontal="center" vertical="center"/>
      <protection locked="0"/>
    </xf>
    <xf numFmtId="0" fontId="12" fillId="0" borderId="31" xfId="14" applyNumberFormat="1" applyFont="1" applyBorder="1" applyAlignment="1" applyProtection="1">
      <alignment horizontal="center" vertical="center"/>
      <protection locked="0"/>
    </xf>
    <xf numFmtId="0" fontId="12" fillId="49" borderId="68" xfId="14" applyFont="1" applyFill="1" applyBorder="1" applyAlignment="1" applyProtection="1">
      <alignment horizontal="center" vertical="center" wrapText="1"/>
    </xf>
    <xf numFmtId="0" fontId="12" fillId="49" borderId="69" xfId="14" applyFont="1" applyFill="1" applyBorder="1" applyAlignment="1" applyProtection="1">
      <alignment horizontal="center" vertical="center" wrapText="1"/>
    </xf>
    <xf numFmtId="0" fontId="12" fillId="49" borderId="65" xfId="14" applyFont="1" applyFill="1" applyBorder="1" applyAlignment="1" applyProtection="1">
      <alignment horizontal="center" vertical="center" wrapText="1"/>
    </xf>
    <xf numFmtId="0" fontId="12" fillId="49" borderId="27" xfId="14" applyFont="1" applyFill="1" applyBorder="1" applyAlignment="1" applyProtection="1">
      <alignment horizontal="center" vertical="center" wrapText="1"/>
    </xf>
    <xf numFmtId="0" fontId="12" fillId="49" borderId="66" xfId="14" applyFont="1" applyFill="1" applyBorder="1" applyAlignment="1" applyProtection="1">
      <alignment horizontal="center" vertical="center" wrapText="1"/>
    </xf>
    <xf numFmtId="0" fontId="12" fillId="49" borderId="67" xfId="14" applyFont="1" applyFill="1" applyBorder="1" applyAlignment="1" applyProtection="1">
      <alignment horizontal="center" vertical="center" wrapText="1"/>
    </xf>
    <xf numFmtId="0" fontId="12" fillId="49" borderId="62" xfId="14" applyFont="1" applyFill="1" applyBorder="1" applyAlignment="1" applyProtection="1">
      <alignment horizontal="center" vertical="center" wrapText="1"/>
      <protection locked="0"/>
    </xf>
    <xf numFmtId="0" fontId="12" fillId="49" borderId="50" xfId="14" applyFont="1" applyFill="1" applyBorder="1" applyAlignment="1" applyProtection="1">
      <alignment horizontal="center" vertical="center" wrapText="1"/>
      <protection locked="0"/>
    </xf>
    <xf numFmtId="0" fontId="14" fillId="8" borderId="2" xfId="14" applyFont="1" applyFill="1" applyBorder="1" applyAlignment="1" applyProtection="1">
      <alignment horizontal="center" vertical="center" wrapText="1"/>
      <protection locked="0"/>
    </xf>
    <xf numFmtId="0" fontId="14" fillId="8" borderId="49" xfId="14" applyFont="1" applyFill="1" applyBorder="1" applyAlignment="1" applyProtection="1">
      <alignment horizontal="center" vertical="center" wrapText="1"/>
      <protection locked="0"/>
    </xf>
    <xf numFmtId="0" fontId="12" fillId="49" borderId="66" xfId="14" applyFont="1" applyFill="1" applyBorder="1" applyAlignment="1" applyProtection="1">
      <alignment horizontal="center" vertical="center" wrapText="1"/>
      <protection locked="0"/>
    </xf>
    <xf numFmtId="0" fontId="12" fillId="49" borderId="67" xfId="14" applyFont="1" applyFill="1" applyBorder="1" applyAlignment="1" applyProtection="1">
      <alignment horizontal="center" vertical="center" wrapText="1"/>
      <protection locked="0"/>
    </xf>
    <xf numFmtId="0" fontId="12" fillId="8" borderId="62" xfId="14" applyFont="1" applyFill="1" applyBorder="1" applyAlignment="1" applyProtection="1">
      <alignment horizontal="center" vertical="center" wrapText="1"/>
      <protection locked="0"/>
    </xf>
    <xf numFmtId="0" fontId="12" fillId="8" borderId="50" xfId="14" applyFont="1" applyFill="1" applyBorder="1" applyAlignment="1" applyProtection="1">
      <alignment horizontal="center" vertical="center" wrapText="1"/>
      <protection locked="0"/>
    </xf>
    <xf numFmtId="0" fontId="14" fillId="44" borderId="2" xfId="14" applyFont="1" applyFill="1" applyBorder="1" applyAlignment="1" applyProtection="1">
      <alignment horizontal="center" vertical="center" wrapText="1"/>
      <protection locked="0"/>
    </xf>
    <xf numFmtId="0" fontId="14" fillId="44" borderId="49" xfId="14" applyFont="1" applyFill="1" applyBorder="1" applyAlignment="1" applyProtection="1">
      <alignment horizontal="center" vertical="center" wrapText="1"/>
      <protection locked="0"/>
    </xf>
    <xf numFmtId="0" fontId="12" fillId="0" borderId="68" xfId="14" applyFont="1" applyFill="1" applyBorder="1" applyAlignment="1" applyProtection="1">
      <alignment horizontal="center" vertical="center" wrapText="1"/>
      <protection locked="0"/>
    </xf>
    <xf numFmtId="0" fontId="12" fillId="0" borderId="69" xfId="14" applyFont="1" applyFill="1" applyBorder="1" applyAlignment="1" applyProtection="1">
      <alignment horizontal="center" vertical="center" wrapText="1"/>
      <protection locked="0"/>
    </xf>
    <xf numFmtId="49" fontId="13" fillId="6" borderId="5" xfId="13" applyNumberFormat="1" applyFont="1" applyFill="1" applyBorder="1" applyAlignment="1" applyProtection="1">
      <alignment horizontal="center" vertical="center" wrapText="1"/>
      <protection locked="0"/>
    </xf>
    <xf numFmtId="49" fontId="13" fillId="6" borderId="31" xfId="13" applyNumberFormat="1" applyFont="1" applyFill="1" applyBorder="1" applyAlignment="1" applyProtection="1">
      <alignment horizontal="center" vertical="center" wrapText="1"/>
      <protection locked="0"/>
    </xf>
    <xf numFmtId="0" fontId="13" fillId="6" borderId="5" xfId="13" applyFont="1" applyFill="1" applyBorder="1" applyAlignment="1" applyProtection="1">
      <alignment vertical="center" wrapText="1"/>
      <protection locked="0"/>
    </xf>
    <xf numFmtId="0" fontId="13" fillId="6" borderId="31" xfId="13" applyFont="1" applyFill="1" applyBorder="1" applyAlignment="1" applyProtection="1">
      <alignment vertical="center" wrapText="1"/>
      <protection locked="0"/>
    </xf>
    <xf numFmtId="0" fontId="13" fillId="6" borderId="14" xfId="13" applyFont="1" applyFill="1" applyBorder="1" applyAlignment="1" applyProtection="1">
      <alignment vertical="center" wrapText="1"/>
      <protection locked="0"/>
    </xf>
    <xf numFmtId="0" fontId="13" fillId="6" borderId="9" xfId="13" applyFont="1" applyFill="1" applyBorder="1" applyAlignment="1" applyProtection="1">
      <alignment vertical="center" wrapText="1"/>
      <protection locked="0"/>
    </xf>
    <xf numFmtId="49" fontId="13" fillId="6" borderId="30" xfId="13" applyNumberFormat="1" applyFont="1" applyFill="1" applyBorder="1" applyAlignment="1" applyProtection="1">
      <alignment horizontal="center" vertical="center" wrapText="1"/>
      <protection locked="0"/>
    </xf>
    <xf numFmtId="0" fontId="13" fillId="6" borderId="32" xfId="13" applyFont="1" applyFill="1" applyBorder="1" applyAlignment="1" applyProtection="1">
      <alignment vertical="center" wrapText="1"/>
      <protection locked="0"/>
    </xf>
    <xf numFmtId="0" fontId="13" fillId="6" borderId="30" xfId="13" applyFont="1" applyFill="1" applyBorder="1" applyAlignment="1" applyProtection="1">
      <alignment vertical="center" wrapText="1"/>
      <protection locked="0"/>
    </xf>
    <xf numFmtId="0" fontId="12" fillId="0" borderId="5" xfId="13" applyFont="1" applyBorder="1" applyAlignment="1" applyProtection="1">
      <alignment horizontal="left" vertical="center" wrapText="1"/>
      <protection locked="0"/>
    </xf>
    <xf numFmtId="0" fontId="12" fillId="0" borderId="32" xfId="14" applyFont="1" applyBorder="1" applyAlignment="1" applyProtection="1">
      <alignment horizontal="left" vertical="center" wrapText="1"/>
      <protection locked="0"/>
    </xf>
    <xf numFmtId="0" fontId="12" fillId="0" borderId="14" xfId="14" applyFont="1" applyBorder="1" applyAlignment="1" applyProtection="1">
      <alignment horizontal="left" vertical="center" wrapText="1"/>
      <protection locked="0"/>
    </xf>
    <xf numFmtId="0" fontId="12" fillId="0" borderId="9" xfId="14" applyFont="1" applyBorder="1" applyAlignment="1" applyProtection="1">
      <alignment horizontal="left" vertical="center" wrapText="1"/>
      <protection locked="0"/>
    </xf>
    <xf numFmtId="49" fontId="13" fillId="6" borderId="10" xfId="13" applyNumberFormat="1" applyFont="1" applyFill="1" applyBorder="1" applyAlignment="1" applyProtection="1">
      <alignment horizontal="center" vertical="center" wrapText="1"/>
      <protection locked="0"/>
    </xf>
    <xf numFmtId="0" fontId="13" fillId="6" borderId="10" xfId="13" applyFont="1" applyFill="1" applyBorder="1" applyAlignment="1" applyProtection="1">
      <alignment vertical="center" wrapText="1"/>
      <protection locked="0"/>
    </xf>
    <xf numFmtId="0" fontId="12" fillId="0" borderId="28" xfId="14" applyNumberFormat="1" applyFont="1" applyBorder="1" applyAlignment="1" applyProtection="1">
      <alignment horizontal="center" vertical="center" wrapText="1"/>
      <protection locked="0"/>
    </xf>
    <xf numFmtId="0" fontId="12" fillId="0" borderId="14" xfId="14" applyNumberFormat="1" applyFont="1" applyBorder="1" applyAlignment="1" applyProtection="1">
      <alignment horizontal="center" vertical="center" wrapText="1"/>
      <protection locked="0"/>
    </xf>
    <xf numFmtId="0" fontId="12" fillId="0" borderId="13" xfId="14" applyFont="1" applyBorder="1" applyAlignment="1" applyProtection="1">
      <alignment horizontal="center" vertical="center" wrapText="1"/>
      <protection locked="0"/>
    </xf>
    <xf numFmtId="0" fontId="12" fillId="0" borderId="14" xfId="14" applyFont="1" applyBorder="1" applyAlignment="1" applyProtection="1">
      <alignment horizontal="center" vertical="center" wrapText="1"/>
      <protection locked="0"/>
    </xf>
    <xf numFmtId="0" fontId="12" fillId="0" borderId="32" xfId="14" applyFont="1" applyBorder="1" applyAlignment="1" applyProtection="1">
      <alignment horizontal="center" vertical="center" wrapText="1"/>
      <protection locked="0"/>
    </xf>
    <xf numFmtId="0" fontId="12" fillId="0" borderId="28" xfId="14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vertical="center"/>
      <protection locked="0"/>
    </xf>
    <xf numFmtId="0" fontId="32" fillId="0" borderId="30" xfId="0" applyFont="1" applyBorder="1" applyAlignment="1" applyProtection="1">
      <alignment vertical="center"/>
      <protection locked="0"/>
    </xf>
    <xf numFmtId="0" fontId="12" fillId="0" borderId="5" xfId="14" applyFont="1" applyBorder="1" applyAlignment="1" applyProtection="1">
      <alignment horizontal="left" vertical="center" wrapText="1"/>
      <protection locked="0"/>
    </xf>
    <xf numFmtId="0" fontId="12" fillId="0" borderId="31" xfId="14" applyFont="1" applyBorder="1" applyAlignment="1" applyProtection="1">
      <alignment horizontal="left" vertical="center" wrapText="1"/>
      <protection locked="0"/>
    </xf>
    <xf numFmtId="0" fontId="14" fillId="0" borderId="25" xfId="14" applyFont="1" applyFill="1" applyBorder="1" applyAlignment="1" applyProtection="1">
      <alignment horizontal="center" vertical="center" wrapText="1"/>
      <protection locked="0"/>
    </xf>
    <xf numFmtId="0" fontId="14" fillId="0" borderId="12" xfId="14" applyFont="1" applyFill="1" applyBorder="1" applyAlignment="1" applyProtection="1">
      <alignment horizontal="center" vertical="center" wrapText="1"/>
      <protection locked="0"/>
    </xf>
    <xf numFmtId="0" fontId="14" fillId="0" borderId="20" xfId="14" applyFont="1" applyFill="1" applyBorder="1" applyAlignment="1" applyProtection="1">
      <alignment horizontal="center" vertical="center" wrapText="1"/>
      <protection locked="0"/>
    </xf>
    <xf numFmtId="0" fontId="12" fillId="0" borderId="66" xfId="14" applyFont="1" applyFill="1" applyBorder="1" applyAlignment="1" applyProtection="1">
      <alignment horizontal="center" vertical="center" wrapText="1"/>
      <protection locked="0"/>
    </xf>
    <xf numFmtId="0" fontId="12" fillId="0" borderId="67" xfId="14" applyFont="1" applyFill="1" applyBorder="1" applyAlignment="1" applyProtection="1">
      <alignment horizontal="center" vertical="center" wrapText="1"/>
      <protection locked="0"/>
    </xf>
    <xf numFmtId="0" fontId="14" fillId="49" borderId="28" xfId="14" applyFont="1" applyFill="1" applyBorder="1" applyAlignment="1" applyProtection="1">
      <alignment horizontal="center" vertical="center" wrapText="1"/>
    </xf>
    <xf numFmtId="0" fontId="14" fillId="49" borderId="10" xfId="14" applyFont="1" applyFill="1" applyBorder="1" applyAlignment="1" applyProtection="1">
      <alignment horizontal="center" vertical="center" wrapText="1"/>
    </xf>
    <xf numFmtId="0" fontId="14" fillId="49" borderId="25" xfId="14" applyFont="1" applyFill="1" applyBorder="1" applyAlignment="1" applyProtection="1">
      <alignment horizontal="center" vertical="center" wrapText="1"/>
      <protection locked="0"/>
    </xf>
    <xf numFmtId="0" fontId="14" fillId="49" borderId="12" xfId="14" applyFont="1" applyFill="1" applyBorder="1" applyAlignment="1" applyProtection="1">
      <alignment horizontal="center" vertical="center" wrapText="1"/>
      <protection locked="0"/>
    </xf>
    <xf numFmtId="0" fontId="12" fillId="49" borderId="68" xfId="14" applyFont="1" applyFill="1" applyBorder="1" applyAlignment="1" applyProtection="1">
      <alignment horizontal="center" vertical="center" wrapText="1"/>
      <protection locked="0"/>
    </xf>
    <xf numFmtId="0" fontId="12" fillId="49" borderId="69" xfId="14" applyFont="1" applyFill="1" applyBorder="1" applyAlignment="1" applyProtection="1">
      <alignment horizontal="center" vertical="center" wrapText="1"/>
      <protection locked="0"/>
    </xf>
    <xf numFmtId="0" fontId="14" fillId="49" borderId="2" xfId="14" applyFont="1" applyFill="1" applyBorder="1" applyAlignment="1" applyProtection="1">
      <alignment horizontal="center" vertical="center" wrapText="1"/>
    </xf>
    <xf numFmtId="0" fontId="14" fillId="49" borderId="63" xfId="14" applyFont="1" applyFill="1" applyBorder="1" applyAlignment="1" applyProtection="1">
      <alignment horizontal="center" vertical="center" wrapText="1"/>
    </xf>
    <xf numFmtId="0" fontId="14" fillId="49" borderId="64" xfId="14" applyFont="1" applyFill="1" applyBorder="1" applyAlignment="1" applyProtection="1">
      <alignment horizontal="center" vertical="center" wrapText="1"/>
    </xf>
    <xf numFmtId="0" fontId="14" fillId="49" borderId="26" xfId="14" applyFont="1" applyFill="1" applyBorder="1" applyAlignment="1" applyProtection="1">
      <alignment horizontal="center" vertical="center" wrapText="1"/>
    </xf>
    <xf numFmtId="0" fontId="14" fillId="49" borderId="2" xfId="14" applyFont="1" applyFill="1" applyBorder="1" applyAlignment="1" applyProtection="1">
      <alignment horizontal="center" vertical="center" wrapText="1"/>
      <protection locked="0"/>
    </xf>
    <xf numFmtId="0" fontId="14" fillId="49" borderId="49" xfId="14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4" fillId="44" borderId="64" xfId="14" applyFont="1" applyFill="1" applyBorder="1" applyAlignment="1" applyProtection="1">
      <alignment horizontal="center" vertical="center" wrapText="1"/>
    </xf>
    <xf numFmtId="0" fontId="14" fillId="44" borderId="26" xfId="14" applyFont="1" applyFill="1" applyBorder="1" applyAlignment="1" applyProtection="1">
      <alignment horizontal="center" vertical="center" wrapText="1"/>
    </xf>
    <xf numFmtId="0" fontId="12" fillId="0" borderId="68" xfId="14" applyFont="1" applyFill="1" applyBorder="1" applyAlignment="1" applyProtection="1">
      <alignment horizontal="center" vertical="center" wrapText="1"/>
    </xf>
    <xf numFmtId="0" fontId="12" fillId="0" borderId="69" xfId="14" applyFont="1" applyFill="1" applyBorder="1" applyAlignment="1" applyProtection="1">
      <alignment horizontal="center" vertical="center" wrapText="1"/>
    </xf>
    <xf numFmtId="0" fontId="12" fillId="8" borderId="65" xfId="14" applyFont="1" applyFill="1" applyBorder="1" applyAlignment="1" applyProtection="1">
      <alignment horizontal="center" vertical="center" wrapText="1"/>
    </xf>
    <xf numFmtId="0" fontId="12" fillId="8" borderId="27" xfId="14" applyFont="1" applyFill="1" applyBorder="1" applyAlignment="1" applyProtection="1">
      <alignment horizontal="center" vertical="center" wrapText="1"/>
    </xf>
    <xf numFmtId="0" fontId="12" fillId="0" borderId="66" xfId="14" applyFont="1" applyFill="1" applyBorder="1" applyAlignment="1" applyProtection="1">
      <alignment horizontal="center" vertical="center" wrapText="1"/>
    </xf>
    <xf numFmtId="0" fontId="12" fillId="0" borderId="67" xfId="14" applyFont="1" applyFill="1" applyBorder="1" applyAlignment="1" applyProtection="1">
      <alignment horizontal="center" vertical="center" wrapText="1"/>
    </xf>
    <xf numFmtId="0" fontId="14" fillId="0" borderId="28" xfId="14" applyFont="1" applyFill="1" applyBorder="1" applyAlignment="1" applyProtection="1">
      <alignment horizontal="center" vertical="center" wrapText="1"/>
    </xf>
    <xf numFmtId="0" fontId="14" fillId="0" borderId="10" xfId="14" applyFont="1" applyFill="1" applyBorder="1" applyAlignment="1" applyProtection="1">
      <alignment horizontal="center" vertical="center" wrapText="1"/>
    </xf>
    <xf numFmtId="0" fontId="14" fillId="46" borderId="64" xfId="14" applyFont="1" applyFill="1" applyBorder="1" applyAlignment="1" applyProtection="1">
      <alignment horizontal="center" vertical="center" wrapText="1"/>
    </xf>
    <xf numFmtId="0" fontId="14" fillId="46" borderId="26" xfId="14" applyFont="1" applyFill="1" applyBorder="1" applyAlignment="1" applyProtection="1">
      <alignment horizontal="center" vertical="center" wrapText="1"/>
    </xf>
    <xf numFmtId="0" fontId="12" fillId="0" borderId="83" xfId="14" applyFont="1" applyBorder="1" applyAlignment="1" applyProtection="1">
      <alignment horizontal="center" vertical="center" wrapText="1"/>
      <protection locked="0"/>
    </xf>
    <xf numFmtId="0" fontId="12" fillId="0" borderId="0" xfId="14" applyFont="1" applyAlignment="1" applyProtection="1">
      <alignment horizontal="center" vertical="center" wrapText="1"/>
      <protection locked="0"/>
    </xf>
    <xf numFmtId="0" fontId="106" fillId="0" borderId="25" xfId="14" applyFont="1" applyFill="1" applyBorder="1" applyAlignment="1" applyProtection="1">
      <alignment horizontal="center" vertical="center" wrapText="1"/>
      <protection locked="0"/>
    </xf>
    <xf numFmtId="0" fontId="106" fillId="0" borderId="12" xfId="14" applyFont="1" applyFill="1" applyBorder="1" applyAlignment="1" applyProtection="1">
      <alignment horizontal="center" vertical="center" wrapText="1"/>
      <protection locked="0"/>
    </xf>
    <xf numFmtId="0" fontId="106" fillId="0" borderId="20" xfId="14" applyFont="1" applyFill="1" applyBorder="1" applyAlignment="1" applyProtection="1">
      <alignment horizontal="center" vertical="center" wrapText="1"/>
      <protection locked="0"/>
    </xf>
    <xf numFmtId="0" fontId="14" fillId="44" borderId="83" xfId="14" applyFont="1" applyFill="1" applyBorder="1" applyAlignment="1" applyProtection="1">
      <alignment horizontal="center" vertical="center" wrapText="1"/>
    </xf>
    <xf numFmtId="0" fontId="14" fillId="0" borderId="2" xfId="14" applyFont="1" applyFill="1" applyBorder="1" applyAlignment="1" applyProtection="1">
      <alignment horizontal="center" vertical="center" wrapText="1"/>
    </xf>
    <xf numFmtId="0" fontId="14" fillId="0" borderId="63" xfId="14" applyFont="1" applyFill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" xfId="0" applyBorder="1" applyAlignment="1">
      <alignment horizontal="center"/>
    </xf>
    <xf numFmtId="0" fontId="88" fillId="0" borderId="0" xfId="114" applyFont="1" applyAlignment="1">
      <alignment horizontal="right" vertical="center"/>
    </xf>
    <xf numFmtId="0" fontId="94" fillId="0" borderId="0" xfId="114" applyFont="1" applyAlignment="1">
      <alignment horizontal="center" vertical="center"/>
    </xf>
    <xf numFmtId="0" fontId="82" fillId="45" borderId="85" xfId="0" applyFont="1" applyFill="1" applyBorder="1" applyAlignment="1">
      <alignment vertical="center" wrapText="1"/>
    </xf>
    <xf numFmtId="0" fontId="82" fillId="45" borderId="12" xfId="0" applyFont="1" applyFill="1" applyBorder="1" applyAlignment="1">
      <alignment vertical="center" wrapText="1"/>
    </xf>
    <xf numFmtId="0" fontId="82" fillId="45" borderId="86" xfId="0" applyFont="1" applyFill="1" applyBorder="1" applyAlignment="1">
      <alignment vertical="center" wrapText="1"/>
    </xf>
    <xf numFmtId="0" fontId="17" fillId="0" borderId="0" xfId="0" applyFont="1" applyAlignment="1" applyProtection="1">
      <alignment horizontal="center" vertical="center" wrapText="1"/>
      <protection locked="0"/>
    </xf>
  </cellXfs>
  <cellStyles count="224">
    <cellStyle name=" 1" xfId="65"/>
    <cellStyle name=" 1 2" xfId="90"/>
    <cellStyle name=" 1_Stage1" xfId="91"/>
    <cellStyle name="_Model_RAB Мой_PR.PROG.WARM.NOTCOMBI.2012.2.16_v1.4(04.04.11) " xfId="66"/>
    <cellStyle name="_Model_RAB Мой_Книга2_PR.PROG.WARM.NOTCOMBI.2012.2.16_v1.4(04.04.11) " xfId="67"/>
    <cellStyle name="_Model_RAB_MRSK_svod_PR.PROG.WARM.NOTCOMBI.2012.2.16_v1.4(04.04.11) " xfId="68"/>
    <cellStyle name="_Model_RAB_MRSK_svod_Книга2_PR.PROG.WARM.NOTCOMBI.2012.2.16_v1.4(04.04.11) " xfId="69"/>
    <cellStyle name="_МОДЕЛЬ_1 (2)_PR.PROG.WARM.NOTCOMBI.2012.2.16_v1.4(04.04.11) " xfId="70"/>
    <cellStyle name="_МОДЕЛЬ_1 (2)_Книга2_PR.PROG.WARM.NOTCOMBI.2012.2.16_v1.4(04.04.11) " xfId="71"/>
    <cellStyle name="_пр 5 тариф RAB_PR.PROG.WARM.NOTCOMBI.2012.2.16_v1.4(04.04.11) " xfId="72"/>
    <cellStyle name="_пр 5 тариф RAB_Книга2_PR.PROG.WARM.NOTCOMBI.2012.2.16_v1.4(04.04.11) " xfId="73"/>
    <cellStyle name="_Расчет RAB_22072008_PR.PROG.WARM.NOTCOMBI.2012.2.16_v1.4(04.04.11) " xfId="74"/>
    <cellStyle name="_Расчет RAB_22072008_Книга2_PR.PROG.WARM.NOTCOMBI.2012.2.16_v1.4(04.04.11) " xfId="75"/>
    <cellStyle name="_Расчет RAB_Лен и МОЭСК_с 2010 года_14.04.2009_со сглаж_version 3.0_без ФСК_PR.PROG.WARM.NOTCOMBI.2012.2.16_v1.4(04.04.11) " xfId="76"/>
    <cellStyle name="_Расчет RAB_Лен и МОЭСК_с 2010 года_14.04.2009_со сглаж_version 3.0_без ФСК_Книга2_PR.PROG.WARM.NOTCOMBI.2012.2.16_v1.4(04.04.11) " xfId="77"/>
    <cellStyle name="20% - Акцент1" xfId="41" builtinId="30" hidden="1"/>
    <cellStyle name="20% - Акцент1" xfId="162" builtinId="30" hidden="1"/>
    <cellStyle name="20% - Акцент1" xfId="201" builtinId="30" hidden="1"/>
    <cellStyle name="20% - Акцент2" xfId="45" builtinId="34" hidden="1"/>
    <cellStyle name="20% - Акцент2" xfId="166" builtinId="34" hidden="1"/>
    <cellStyle name="20% - Акцент2" xfId="205" builtinId="34" hidden="1"/>
    <cellStyle name="20% - Акцент3" xfId="49" builtinId="38" hidden="1"/>
    <cellStyle name="20% - Акцент3" xfId="170" builtinId="38" hidden="1"/>
    <cellStyle name="20% - Акцент3" xfId="209" builtinId="38" hidden="1"/>
    <cellStyle name="20% - Акцент4" xfId="53" builtinId="42" hidden="1"/>
    <cellStyle name="20% - Акцент4" xfId="174" builtinId="42" hidden="1"/>
    <cellStyle name="20% - Акцент4" xfId="213" builtinId="42" hidden="1"/>
    <cellStyle name="20% - Акцент5" xfId="57" builtinId="46" hidden="1"/>
    <cellStyle name="20% - Акцент5" xfId="178" builtinId="46" hidden="1"/>
    <cellStyle name="20% - Акцент5" xfId="217" builtinId="46" hidden="1"/>
    <cellStyle name="20% - Акцент6" xfId="61" builtinId="50" hidden="1"/>
    <cellStyle name="20% - Акцент6" xfId="182" builtinId="50" hidden="1"/>
    <cellStyle name="20% - Акцент6" xfId="221" builtinId="50" hidden="1"/>
    <cellStyle name="40% - Акцент1" xfId="42" builtinId="31" hidden="1"/>
    <cellStyle name="40% - Акцент1" xfId="163" builtinId="31" hidden="1"/>
    <cellStyle name="40% - Акцент1" xfId="202" builtinId="31" hidden="1"/>
    <cellStyle name="40% - Акцент2" xfId="46" builtinId="35" hidden="1"/>
    <cellStyle name="40% - Акцент2" xfId="167" builtinId="35" hidden="1"/>
    <cellStyle name="40% - Акцент2" xfId="206" builtinId="35" hidden="1"/>
    <cellStyle name="40% - Акцент3" xfId="50" builtinId="39" hidden="1"/>
    <cellStyle name="40% - Акцент3" xfId="171" builtinId="39" hidden="1"/>
    <cellStyle name="40% - Акцент3" xfId="210" builtinId="39" hidden="1"/>
    <cellStyle name="40% - Акцент4" xfId="54" builtinId="43" hidden="1"/>
    <cellStyle name="40% - Акцент4" xfId="175" builtinId="43" hidden="1"/>
    <cellStyle name="40% - Акцент4" xfId="214" builtinId="43" hidden="1"/>
    <cellStyle name="40% - Акцент5" xfId="58" builtinId="47" hidden="1"/>
    <cellStyle name="40% - Акцент5" xfId="179" builtinId="47" hidden="1"/>
    <cellStyle name="40% - Акцент5" xfId="218" builtinId="47" hidden="1"/>
    <cellStyle name="40% - Акцент6" xfId="62" builtinId="51" hidden="1"/>
    <cellStyle name="40% - Акцент6" xfId="183" builtinId="51" hidden="1"/>
    <cellStyle name="40% - Акцент6" xfId="222" builtinId="51" hidden="1"/>
    <cellStyle name="60% - Акцент1" xfId="43" builtinId="32" hidden="1"/>
    <cellStyle name="60% - Акцент1" xfId="164" builtinId="32" hidden="1"/>
    <cellStyle name="60% - Акцент1" xfId="203" builtinId="32" hidden="1"/>
    <cellStyle name="60% - Акцент2" xfId="47" builtinId="36" hidden="1"/>
    <cellStyle name="60% - Акцент2" xfId="168" builtinId="36" hidden="1"/>
    <cellStyle name="60% - Акцент2" xfId="207" builtinId="36" hidden="1"/>
    <cellStyle name="60% - Акцент3" xfId="51" builtinId="40" hidden="1"/>
    <cellStyle name="60% - Акцент3" xfId="172" builtinId="40" hidden="1"/>
    <cellStyle name="60% - Акцент3" xfId="211" builtinId="40" hidden="1"/>
    <cellStyle name="60% - Акцент4" xfId="55" builtinId="44" hidden="1"/>
    <cellStyle name="60% - Акцент4" xfId="176" builtinId="44" hidden="1"/>
    <cellStyle name="60% - Акцент4" xfId="215" builtinId="44" hidden="1"/>
    <cellStyle name="60% - Акцент5" xfId="59" builtinId="48" hidden="1"/>
    <cellStyle name="60% - Акцент5" xfId="180" builtinId="48" hidden="1"/>
    <cellStyle name="60% - Акцент5" xfId="219" builtinId="48" hidden="1"/>
    <cellStyle name="60% - Акцент6" xfId="63" builtinId="52" hidden="1"/>
    <cellStyle name="60% - Акцент6" xfId="184" builtinId="52" hidden="1"/>
    <cellStyle name="60% - Акцент6" xfId="223" builtinId="52" hidden="1"/>
    <cellStyle name="Cells 2" xfId="92"/>
    <cellStyle name="Currency [0]" xfId="1"/>
    <cellStyle name="Currency2" xfId="78"/>
    <cellStyle name="Followed Hyperlink" xfId="79"/>
    <cellStyle name="Header" xfId="105"/>
    <cellStyle name="Header 2" xfId="106"/>
    <cellStyle name="Header 3" xfId="93"/>
    <cellStyle name="Hyperlink" xfId="80"/>
    <cellStyle name="normal" xfId="81"/>
    <cellStyle name="Normal1" xfId="2"/>
    <cellStyle name="Normal2" xfId="82"/>
    <cellStyle name="Percent1" xfId="83"/>
    <cellStyle name="Price_Body" xfId="3"/>
    <cellStyle name="TableStyleLight1" xfId="137"/>
    <cellStyle name="Title" xfId="107"/>
    <cellStyle name="Title 2" xfId="123"/>
    <cellStyle name="Title 4" xfId="94"/>
    <cellStyle name="Акцент1" xfId="40" builtinId="29" hidden="1"/>
    <cellStyle name="Акцент1" xfId="161" builtinId="29" hidden="1"/>
    <cellStyle name="Акцент1" xfId="200" builtinId="29" hidden="1"/>
    <cellStyle name="Акцент2" xfId="44" builtinId="33" hidden="1"/>
    <cellStyle name="Акцент2" xfId="165" builtinId="33" hidden="1"/>
    <cellStyle name="Акцент2" xfId="204" builtinId="33" hidden="1"/>
    <cellStyle name="Акцент3" xfId="48" builtinId="37" hidden="1"/>
    <cellStyle name="Акцент3" xfId="169" builtinId="37" hidden="1"/>
    <cellStyle name="Акцент3" xfId="208" builtinId="37" hidden="1"/>
    <cellStyle name="Акцент4" xfId="52" builtinId="41" hidden="1"/>
    <cellStyle name="Акцент4" xfId="173" builtinId="41" hidden="1"/>
    <cellStyle name="Акцент4" xfId="212" builtinId="41" hidden="1"/>
    <cellStyle name="Акцент5" xfId="56" builtinId="45" hidden="1"/>
    <cellStyle name="Акцент5" xfId="177" builtinId="45" hidden="1"/>
    <cellStyle name="Акцент5" xfId="216" builtinId="45" hidden="1"/>
    <cellStyle name="Акцент6" xfId="60" builtinId="49" hidden="1"/>
    <cellStyle name="Акцент6" xfId="181" builtinId="49" hidden="1"/>
    <cellStyle name="Акцент6" xfId="220" builtinId="49" hidden="1"/>
    <cellStyle name="Беззащитный" xfId="4"/>
    <cellStyle name="Ввод  2" xfId="84"/>
    <cellStyle name="Вывод" xfId="33" builtinId="21" hidden="1"/>
    <cellStyle name="Вывод" xfId="154" builtinId="21" hidden="1"/>
    <cellStyle name="Вывод" xfId="193" builtinId="21" hidden="1"/>
    <cellStyle name="Вычисление" xfId="34" builtinId="22" hidden="1"/>
    <cellStyle name="Вычисление" xfId="155" builtinId="22" hidden="1"/>
    <cellStyle name="Вычисление" xfId="194" builtinId="22" hidden="1"/>
    <cellStyle name="Гиперссылка 2" xfId="108"/>
    <cellStyle name="Гиперссылка 2 2" xfId="95"/>
    <cellStyle name="Гиперссылка 4" xfId="96"/>
    <cellStyle name="Денежный 2" xfId="136"/>
    <cellStyle name="Денежный_ПЛАН работ" xfId="5"/>
    <cellStyle name="Заголовок" xfId="6"/>
    <cellStyle name="Заголовок 1" xfId="26" builtinId="16" hidden="1"/>
    <cellStyle name="Заголовок 1" xfId="147" builtinId="16" hidden="1"/>
    <cellStyle name="Заголовок 1" xfId="186" builtinId="16" hidden="1"/>
    <cellStyle name="Заголовок 2" xfId="27" builtinId="17" hidden="1"/>
    <cellStyle name="Заголовок 2" xfId="148" builtinId="17" hidden="1"/>
    <cellStyle name="Заголовок 2" xfId="187" builtinId="17" hidden="1"/>
    <cellStyle name="Заголовок 3" xfId="28" builtinId="18" hidden="1"/>
    <cellStyle name="Заголовок 3" xfId="149" builtinId="18" hidden="1"/>
    <cellStyle name="Заголовок 3" xfId="188" builtinId="18" hidden="1"/>
    <cellStyle name="Заголовок 4" xfId="29" builtinId="19" hidden="1"/>
    <cellStyle name="Заголовок 4" xfId="150" builtinId="19" hidden="1"/>
    <cellStyle name="Заголовок 4" xfId="189" builtinId="19" hidden="1"/>
    <cellStyle name="ЗаголовокСтолбца" xfId="7"/>
    <cellStyle name="Защитный" xfId="8"/>
    <cellStyle name="Значение" xfId="9"/>
    <cellStyle name="Итог" xfId="39" builtinId="25" hidden="1"/>
    <cellStyle name="Итог" xfId="160" builtinId="25" hidden="1"/>
    <cellStyle name="Итог" xfId="199" builtinId="25" hidden="1"/>
    <cellStyle name="Контрольная ячейка" xfId="36" builtinId="23" hidden="1"/>
    <cellStyle name="Контрольная ячейка" xfId="157" builtinId="23" hidden="1"/>
    <cellStyle name="Контрольная ячейка" xfId="196" builtinId="23" hidden="1"/>
    <cellStyle name="Мои наименования показателей" xfId="12"/>
    <cellStyle name="Мой заголовок" xfId="10"/>
    <cellStyle name="Мой заголовок листа" xfId="11"/>
    <cellStyle name="Название" xfId="25" builtinId="15" hidden="1"/>
    <cellStyle name="Название" xfId="146" builtinId="15" hidden="1"/>
    <cellStyle name="Название" xfId="185" builtinId="15" hidden="1"/>
    <cellStyle name="Нейтральный" xfId="32" builtinId="28" hidden="1"/>
    <cellStyle name="Нейтральный" xfId="153" builtinId="28" hidden="1"/>
    <cellStyle name="Нейтральный" xfId="192" builtinId="28" hidden="1"/>
    <cellStyle name="Обычный" xfId="0" builtinId="0"/>
    <cellStyle name="Обычный 10" xfId="109"/>
    <cellStyle name="Обычный 10 2" xfId="97"/>
    <cellStyle name="Обычный 12 2" xfId="110"/>
    <cellStyle name="Обычный 14" xfId="23"/>
    <cellStyle name="Обычный 14 2" xfId="130"/>
    <cellStyle name="Обычный 2" xfId="22"/>
    <cellStyle name="Обычный 2 2" xfId="85"/>
    <cellStyle name="Обычный 2 2 2" xfId="143"/>
    <cellStyle name="Обычный 2 3" xfId="98"/>
    <cellStyle name="Обычный 2 3 2" xfId="144"/>
    <cellStyle name="Обычный 2 4" xfId="111"/>
    <cellStyle name="Обычный 2 4 2" xfId="118"/>
    <cellStyle name="Обычный 2 5" xfId="124"/>
    <cellStyle name="Обычный 2 6" xfId="99"/>
    <cellStyle name="Обычный 2 7" xfId="112"/>
    <cellStyle name="Обычный 2 8" xfId="142"/>
    <cellStyle name="Обычный 3" xfId="64"/>
    <cellStyle name="Обычный 3 2" xfId="131"/>
    <cellStyle name="Обычный 3 3" xfId="100"/>
    <cellStyle name="Обычный 3 4" xfId="125"/>
    <cellStyle name="Обычный 4" xfId="88"/>
    <cellStyle name="Обычный 4 2" xfId="101"/>
    <cellStyle name="Обычный 4 3" xfId="102"/>
    <cellStyle name="Обычный 4 4" xfId="114"/>
    <cellStyle name="Обычный 4 5" xfId="119"/>
    <cellStyle name="Обычный 4 6" xfId="121"/>
    <cellStyle name="Обычный 4 7" xfId="126"/>
    <cellStyle name="Обычный 4 8" xfId="138"/>
    <cellStyle name="Обычный 4 9" xfId="139"/>
    <cellStyle name="Обычный 5" xfId="103"/>
    <cellStyle name="Обычный 5 2" xfId="117"/>
    <cellStyle name="Обычный 5 3" xfId="120"/>
    <cellStyle name="Обычный 5 4" xfId="127"/>
    <cellStyle name="Обычный 5 5" xfId="140"/>
    <cellStyle name="Обычный 6" xfId="113"/>
    <cellStyle name="Обычный 7" xfId="141"/>
    <cellStyle name="Обычный_Анализ факта" xfId="13"/>
    <cellStyle name="Обычный_ПЛАН работ" xfId="14"/>
    <cellStyle name="Плохой" xfId="31" builtinId="27" hidden="1"/>
    <cellStyle name="Плохой" xfId="152" builtinId="27" hidden="1"/>
    <cellStyle name="Плохой" xfId="191" builtinId="27" hidden="1"/>
    <cellStyle name="Пояснение" xfId="38" builtinId="53" hidden="1"/>
    <cellStyle name="Пояснение" xfId="159" builtinId="53" hidden="1"/>
    <cellStyle name="Пояснение" xfId="198" builtinId="53" hidden="1"/>
    <cellStyle name="Примечание 2" xfId="87"/>
    <cellStyle name="Процентный 2" xfId="128"/>
    <cellStyle name="Процентный 2 2" xfId="133"/>
    <cellStyle name="Процентный 3" xfId="132"/>
    <cellStyle name="Связанная ячейка" xfId="35" builtinId="24" hidden="1"/>
    <cellStyle name="Связанная ячейка" xfId="156" builtinId="24" hidden="1"/>
    <cellStyle name="Связанная ячейка" xfId="195" builtinId="24" hidden="1"/>
    <cellStyle name="Стиль 1" xfId="15"/>
    <cellStyle name="Текст предупреждения" xfId="37" builtinId="11" hidden="1"/>
    <cellStyle name="Текст предупреждения" xfId="158" builtinId="11" hidden="1"/>
    <cellStyle name="Текст предупреждения" xfId="197" builtinId="11" hidden="1"/>
    <cellStyle name="Текстовый" xfId="16"/>
    <cellStyle name="Текстовый 2" xfId="145"/>
    <cellStyle name="Тысячи [0]_3Com" xfId="17"/>
    <cellStyle name="Тысячи_3Com" xfId="18"/>
    <cellStyle name="Финансовый 2" xfId="86"/>
    <cellStyle name="Финансовый 2 2" xfId="135"/>
    <cellStyle name="Финансовый 3" xfId="89"/>
    <cellStyle name="Финансовый 3 2" xfId="115"/>
    <cellStyle name="Финансовый 3 3" xfId="122"/>
    <cellStyle name="Финансовый 3 4" xfId="134"/>
    <cellStyle name="Финансовый 4" xfId="104"/>
    <cellStyle name="Финансовый 4 2" xfId="116"/>
    <cellStyle name="Финансовый 4 3" xfId="129"/>
    <cellStyle name="Финансовый 6" xfId="24"/>
    <cellStyle name="Формула" xfId="19"/>
    <cellStyle name="ФормулаВБ" xfId="20"/>
    <cellStyle name="ФормулаНаКонтроль" xfId="21"/>
    <cellStyle name="Хороший" xfId="30" builtinId="26" hidden="1"/>
    <cellStyle name="Хороший" xfId="151" builtinId="26" hidden="1"/>
    <cellStyle name="Хороший" xfId="190" builtinId="26" hidden="1"/>
  </cellStyles>
  <dxfs count="0"/>
  <tableStyles count="0" defaultTableStyle="TableStyleMedium9" defaultPivotStyle="PivotStyleLight16"/>
  <colors>
    <mruColors>
      <color rgb="FFFFFF99"/>
      <color rgb="FFCCCCFF"/>
      <color rgb="FF0000FF"/>
      <color rgb="FF66FFFF"/>
      <color rgb="FF99FF66"/>
      <color rgb="FF9999FF"/>
      <color rgb="FF66FFCC"/>
      <color rgb="FF00FFCC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!ISM/!Soft/ARM_INF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99;%20&#1085;&#1072;%202016/&#1054;&#1054;&#1054;%20&#1063;&#1077;&#1088;&#1085;&#1086;&#1084;&#1086;&#1088;&#1084;&#1077;&#1073;&#1077;&#1083;&#1100;%20&#1058;&#1069;&#1053;/TEH.INFO.TS.3.23_&#1043;&#1086;&#1088;&#1086;&#1076;%20&#1053;&#1086;&#1074;&#1086;&#1088;&#1086;&#1089;&#1089;&#1080;&#1081;&#1089;&#1082;_&#1054;&#1054;&#1054;%20&#1063;&#1077;&#1088;&#1085;&#1086;&#1084;&#1086;&#1088;&#1084;&#1077;&#1073;&#1077;&#1083;&#1100;%20&#1058;&#1069;&#1053;%20(&#1085;&#1077;&#1087;&#1088;&#1072;&#1074;&#1080;&#1083;&#1100;&#1085;&#1099;&#108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8;&#1040;&#1056;&#1048;&#1060;&#1067;%20&#1053;&#1040;%20&#1058;&#1045;&#1055;&#1051;&#1054;&#1069;&#1053;&#1045;&#1056;&#1043;&#1048;&#1070;%20&#1055;&#1054;%20&#1055;&#1056;&#1045;&#1044;&#1055;&#1056;&#1048;&#1071;&#1058;&#1048;&#1071;&#1052;/1%20&#1058;&#1077;&#1087;&#1083;&#1086;&#1101;&#1085;&#1077;&#1088;&#1075;&#1086;%20&#1040;&#1085;&#1072;&#1087;&#1072;%20%20&#1089;%20&#1043;&#1042;&#1057;%20%20%20&#1085;&#1072;%2011/2018/&#1056;&#1040;&#1057;&#1063;&#1045;&#1058;%20&#1058;&#1040;&#1056;&#1048;&#1060;&#1040;%20&#1058;&#1045;&#1055;&#1051;&#1054;&#1069;&#1053;&#1045;&#1056;&#1043;&#1054;/++%20&#1060;&#1040;&#1050;&#1058;%20&#1080;%20&#1055;&#1088;&#1086;&#1077;&#1082;&#1090;%202016%20&#1069;&#1082;.&#1093;&#1072;&#1088;-&#1082;&#1080;%20&#1040;&#1085;&#1072;&#1087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Options"/>
      <sheetName val="CODE"/>
      <sheetName val="TECHSHEET"/>
      <sheetName val="META"/>
      <sheetName val="TestLog"/>
      <sheetName val="modfrmAnalytics"/>
      <sheetName val="modfrmReports"/>
      <sheetName val="SOL"/>
      <sheetName val="TRANC"/>
      <sheetName val="TEHSHEET"/>
      <sheetName val="Заголовок"/>
      <sheetName val="Инструк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INFO.TARIFF.TRANSPORT.5.86</v>
          </cell>
        </row>
        <row r="2">
          <cell r="B2" t="str">
            <v>INFO_TARIFF_TRANSPORT_5_86_</v>
          </cell>
        </row>
        <row r="7">
          <cell r="B7" t="str">
            <v>datascreen</v>
          </cell>
        </row>
        <row r="8">
          <cell r="B8" t="str">
            <v>"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Титульный"/>
      <sheetName val="Лог обновления"/>
      <sheetName val="Табл.1.15"/>
      <sheetName val="Поставщики"/>
      <sheetName val="Сверка"/>
      <sheetName val="Распределение показателей"/>
      <sheetName val="Комментарии"/>
      <sheetName val="Проверка"/>
      <sheetName val="modfrmCheckUpdates"/>
      <sheetName val="modInfo"/>
      <sheetName val="modUpdTemplMain"/>
      <sheetName val="modInstruction"/>
      <sheetName val="Проверка_back"/>
      <sheetName val="et_union"/>
      <sheetName val="TEHSHEET"/>
      <sheetName val="AllSheetsInThisWorkbook"/>
      <sheetName val="REESTR_MO"/>
      <sheetName val="modfrmReestr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TypeIsolator"/>
      <sheetName val="modfrmMonthYearChoose"/>
      <sheetName val="modCommandButton"/>
      <sheetName val="modReestr"/>
      <sheetName val="modServiceModule"/>
      <sheetName val="mod_Tit"/>
      <sheetName val="mod_Coms"/>
      <sheetName val="mod_00"/>
      <sheetName val="mod_02"/>
      <sheetName val="mod_01"/>
      <sheetName val="modfrmUch"/>
      <sheetName val="modfrmAddress"/>
      <sheetName val="mod_wb"/>
      <sheetName val="mod_03"/>
      <sheetName val="modfrmSecretCode"/>
    </sheetNames>
    <sheetDataSet>
      <sheetData sheetId="0"/>
      <sheetData sheetId="1">
        <row r="3">
          <cell r="B3" t="str">
            <v>Версия 3.0</v>
          </cell>
        </row>
      </sheetData>
      <sheetData sheetId="2">
        <row r="13">
          <cell r="J13">
            <v>2016</v>
          </cell>
        </row>
        <row r="18">
          <cell r="J18" t="str">
            <v>ООО "Черномормебель ТЭН"</v>
          </cell>
        </row>
        <row r="35">
          <cell r="J35" t="str">
            <v>Дремлюга Сергей Владимирович</v>
          </cell>
        </row>
        <row r="43">
          <cell r="J43" t="str">
            <v>Преснякова Ирина Николаевна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V2" t="str">
            <v>01</v>
          </cell>
        </row>
        <row r="3">
          <cell r="V3" t="str">
            <v>02</v>
          </cell>
        </row>
        <row r="4">
          <cell r="V4" t="str">
            <v>03</v>
          </cell>
        </row>
        <row r="5">
          <cell r="E5">
            <v>2014</v>
          </cell>
          <cell r="V5" t="str">
            <v>04</v>
          </cell>
        </row>
        <row r="6">
          <cell r="E6">
            <v>2015</v>
          </cell>
          <cell r="V6" t="str">
            <v>05</v>
          </cell>
        </row>
        <row r="7">
          <cell r="E7">
            <v>2016</v>
          </cell>
          <cell r="V7" t="str">
            <v>06</v>
          </cell>
        </row>
        <row r="8">
          <cell r="E8">
            <v>2017</v>
          </cell>
          <cell r="V8" t="str">
            <v>07</v>
          </cell>
        </row>
        <row r="9">
          <cell r="E9">
            <v>2018</v>
          </cell>
          <cell r="V9" t="str">
            <v>08</v>
          </cell>
        </row>
        <row r="10">
          <cell r="E10">
            <v>2019</v>
          </cell>
          <cell r="V10" t="str">
            <v>09</v>
          </cell>
        </row>
        <row r="11">
          <cell r="E11">
            <v>2020</v>
          </cell>
          <cell r="V11" t="str">
            <v>10</v>
          </cell>
        </row>
        <row r="12">
          <cell r="E12">
            <v>2021</v>
          </cell>
        </row>
        <row r="13">
          <cell r="E13">
            <v>2022</v>
          </cell>
        </row>
        <row r="14">
          <cell r="E14">
            <v>2023</v>
          </cell>
        </row>
        <row r="15">
          <cell r="E15">
            <v>2024</v>
          </cell>
        </row>
        <row r="16">
          <cell r="E16">
            <v>2025</v>
          </cell>
        </row>
      </sheetData>
      <sheetData sheetId="17"/>
      <sheetData sheetId="18">
        <row r="2">
          <cell r="D2" t="str">
            <v>Абинский муниципальный район</v>
          </cell>
        </row>
        <row r="3">
          <cell r="D3" t="str">
            <v>Апшеронский муниципальный район</v>
          </cell>
        </row>
        <row r="4">
          <cell r="D4" t="str">
            <v>Белоглинский муниципальный район</v>
          </cell>
        </row>
        <row r="5">
          <cell r="D5" t="str">
            <v>Белореченский муниципальный район</v>
          </cell>
        </row>
        <row r="6">
          <cell r="D6" t="str">
            <v>Брюховецкий муниципальный район</v>
          </cell>
        </row>
        <row r="7">
          <cell r="D7" t="str">
            <v>Выселковский муниципальный район</v>
          </cell>
        </row>
        <row r="8">
          <cell r="D8" t="str">
            <v>Город Армавир</v>
          </cell>
        </row>
        <row r="9">
          <cell r="D9" t="str">
            <v>Город Горячий Ключ</v>
          </cell>
        </row>
        <row r="10">
          <cell r="D10" t="str">
            <v>Город Краснодар</v>
          </cell>
        </row>
        <row r="11">
          <cell r="D11" t="str">
            <v>Город Новороссийск</v>
          </cell>
        </row>
        <row r="12">
          <cell r="D12" t="str">
            <v>Город-курорт Анапа</v>
          </cell>
        </row>
        <row r="13">
          <cell r="D13" t="str">
            <v>Город-курорт Геленджик</v>
          </cell>
        </row>
        <row r="14">
          <cell r="D14" t="str">
            <v>Город-курорт Сочи</v>
          </cell>
        </row>
        <row r="15">
          <cell r="D15" t="str">
            <v>Гулькевичский муниципальный район</v>
          </cell>
        </row>
        <row r="16">
          <cell r="D16" t="str">
            <v>Динской муниципальный район</v>
          </cell>
        </row>
        <row r="17">
          <cell r="D17" t="str">
            <v>Ейский муниципальный район</v>
          </cell>
        </row>
        <row r="18">
          <cell r="D18" t="str">
            <v>Кавказский муниципальный район</v>
          </cell>
        </row>
        <row r="19">
          <cell r="D19" t="str">
            <v>Калининский муниципальный район</v>
          </cell>
        </row>
        <row r="20">
          <cell r="D20" t="str">
            <v>Каневский муниципальный район</v>
          </cell>
        </row>
        <row r="21">
          <cell r="D21" t="str">
            <v>Кореновский муниципальный район</v>
          </cell>
        </row>
        <row r="22">
          <cell r="D22" t="str">
            <v>Красноармейский муниципальный район</v>
          </cell>
        </row>
        <row r="23">
          <cell r="D23" t="str">
            <v>Крыловский муниципальный район</v>
          </cell>
        </row>
        <row r="24">
          <cell r="D24" t="str">
            <v>Крымский муниципальный район</v>
          </cell>
        </row>
        <row r="25">
          <cell r="D25" t="str">
            <v>Курганинский муниципальный район</v>
          </cell>
        </row>
        <row r="26">
          <cell r="D26" t="str">
            <v>Кущевский муниципальный район</v>
          </cell>
        </row>
        <row r="27">
          <cell r="D27" t="str">
            <v>Лабинский муниципальный район</v>
          </cell>
        </row>
        <row r="28">
          <cell r="D28" t="str">
            <v>Ленинградский муниципальный район</v>
          </cell>
        </row>
        <row r="29">
          <cell r="D29" t="str">
            <v>Мостовский муниципальный район</v>
          </cell>
        </row>
        <row r="30">
          <cell r="D30" t="str">
            <v>Новокубанский муниципальный район</v>
          </cell>
        </row>
        <row r="31">
          <cell r="D31" t="str">
            <v>Новопокровский муниципальный район</v>
          </cell>
        </row>
        <row r="32">
          <cell r="D32" t="str">
            <v>Отрадненский муниципальный район</v>
          </cell>
        </row>
        <row r="33">
          <cell r="D33" t="str">
            <v>Павловский муниципальный район</v>
          </cell>
        </row>
        <row r="34">
          <cell r="D34" t="str">
            <v>Приморско-Ахтарский муниципальный район</v>
          </cell>
        </row>
        <row r="35">
          <cell r="D35" t="str">
            <v>Северский муниципальный район</v>
          </cell>
        </row>
        <row r="36">
          <cell r="D36" t="str">
            <v>Славянский муниципальный район</v>
          </cell>
        </row>
        <row r="37">
          <cell r="D37" t="str">
            <v>Староминский муниципальный район</v>
          </cell>
        </row>
        <row r="38">
          <cell r="D38" t="str">
            <v>Тбилисский муниципальный район</v>
          </cell>
        </row>
        <row r="39">
          <cell r="D39" t="str">
            <v>Темрюкский муниципальный район</v>
          </cell>
        </row>
        <row r="40">
          <cell r="D40" t="str">
            <v>Тимашевский муниципальный район</v>
          </cell>
        </row>
        <row r="41">
          <cell r="D41" t="str">
            <v>Тихорецкий муниципальный район</v>
          </cell>
        </row>
        <row r="42">
          <cell r="D42" t="str">
            <v>Туапсинский муниципальный район</v>
          </cell>
        </row>
        <row r="43">
          <cell r="D43" t="str">
            <v>Успенский муниципальный район</v>
          </cell>
        </row>
        <row r="44">
          <cell r="D44" t="str">
            <v>Усть-Лабинский муниципальный район</v>
          </cell>
        </row>
        <row r="45">
          <cell r="D45" t="str">
            <v>Щербиновский муниципальный район</v>
          </cell>
        </row>
        <row r="64">
          <cell r="B64" t="str">
            <v>Город Новороссийск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-ЦИЯ"/>
      <sheetName val="Приложение №1 (2.7)"/>
      <sheetName val="5.1"/>
      <sheetName val="5.2"/>
      <sheetName val="5.3"/>
      <sheetName val="5.4"/>
      <sheetName val="5.9"/>
      <sheetName val="2.1"/>
      <sheetName val="2.3"/>
      <sheetName val="2.4"/>
      <sheetName val="2.5"/>
      <sheetName val="2.6"/>
      <sheetName val="2.7"/>
      <sheetName val="2.8"/>
      <sheetName val="ФОТ"/>
      <sheetName val="аренда кот."/>
      <sheetName val="налог на им-во"/>
      <sheetName val="Лист3"/>
      <sheetName val="Субсидия 86 счет"/>
      <sheetName val="выручка"/>
      <sheetName val="68 счет налоги"/>
      <sheetName val="ФИН.РЕЗУЛЬТАТ 2014"/>
      <sheetName val="91 счет"/>
      <sheetName val="СОЛЬ, ДИЗ.ТОПЛИВО"/>
    </sheetNames>
    <sheetDataSet>
      <sheetData sheetId="0">
        <row r="29">
          <cell r="AH29">
            <v>586440.68000000005</v>
          </cell>
        </row>
        <row r="371">
          <cell r="AL371">
            <v>60850455.299999997</v>
          </cell>
          <cell r="AQ371">
            <v>62810579.395710625</v>
          </cell>
          <cell r="AT371">
            <v>59397256.549368665</v>
          </cell>
          <cell r="AV371">
            <v>55995207.523026705</v>
          </cell>
        </row>
        <row r="373">
          <cell r="AM373">
            <v>276.62826482895059</v>
          </cell>
        </row>
        <row r="374">
          <cell r="AS374">
            <v>284.44357052849705</v>
          </cell>
          <cell r="AU374">
            <v>283.50408552849706</v>
          </cell>
          <cell r="AW374">
            <v>280.12497719516375</v>
          </cell>
        </row>
      </sheetData>
      <sheetData sheetId="1">
        <row r="110">
          <cell r="F110">
            <v>296594.12144106097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E13">
            <v>3474.4576900000002</v>
          </cell>
        </row>
      </sheetData>
      <sheetData sheetId="12"/>
      <sheetData sheetId="13"/>
      <sheetData sheetId="14">
        <row r="86">
          <cell r="M86">
            <v>25130921.449999999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U131"/>
  <sheetViews>
    <sheetView tabSelected="1" view="pageBreakPreview" zoomScale="85" zoomScaleNormal="80" zoomScaleSheetLayoutView="85" workbookViewId="0">
      <pane xSplit="3" ySplit="8" topLeftCell="D9" activePane="bottomRight" state="frozen"/>
      <selection activeCell="F5" sqref="F5"/>
      <selection pane="topRight" activeCell="F5" sqref="F5"/>
      <selection pane="bottomLeft" activeCell="F5" sqref="F5"/>
      <selection pane="bottomRight" activeCell="BS28" sqref="BS28"/>
    </sheetView>
  </sheetViews>
  <sheetFormatPr defaultColWidth="8.85546875" defaultRowHeight="12.75" outlineLevelCol="3"/>
  <cols>
    <col min="1" max="1" width="7" style="470" customWidth="1"/>
    <col min="2" max="2" width="47.5703125" style="40" customWidth="1"/>
    <col min="3" max="3" width="14.5703125" style="40" customWidth="1"/>
    <col min="4" max="4" width="14" style="40" customWidth="1"/>
    <col min="5" max="5" width="8.5703125" style="40" hidden="1" customWidth="1"/>
    <col min="6" max="6" width="11.42578125" style="40" hidden="1" customWidth="1"/>
    <col min="7" max="7" width="8.5703125" style="40" hidden="1" customWidth="1"/>
    <col min="8" max="8" width="10.42578125" style="40" hidden="1" customWidth="1"/>
    <col min="9" max="9" width="8.5703125" style="40" hidden="1" customWidth="1"/>
    <col min="10" max="10" width="11" style="474" hidden="1" customWidth="1"/>
    <col min="11" max="11" width="10.28515625" style="40" hidden="1" customWidth="1"/>
    <col min="12" max="12" width="11.140625" style="471" hidden="1" customWidth="1" outlineLevel="1"/>
    <col min="13" max="13" width="8.5703125" style="40" hidden="1" customWidth="1" outlineLevel="1"/>
    <col min="14" max="14" width="10" style="40" hidden="1" customWidth="1" outlineLevel="3"/>
    <col min="15" max="15" width="8.5703125" style="40" hidden="1" customWidth="1" outlineLevel="3"/>
    <col min="16" max="16" width="9" style="471" hidden="1" customWidth="1" outlineLevel="2"/>
    <col min="17" max="17" width="8.5703125" style="40" hidden="1" customWidth="1" outlineLevel="2"/>
    <col min="18" max="18" width="11.5703125" style="40" hidden="1" customWidth="1"/>
    <col min="19" max="19" width="8.5703125" style="40" hidden="1" customWidth="1"/>
    <col min="20" max="20" width="11" style="40" hidden="1" customWidth="1" outlineLevel="1"/>
    <col min="21" max="21" width="8.5703125" style="40" hidden="1" customWidth="1" outlineLevel="1"/>
    <col min="22" max="22" width="11" style="40" hidden="1" customWidth="1" outlineLevel="3"/>
    <col min="23" max="23" width="8.5703125" style="40" hidden="1" customWidth="1" outlineLevel="3"/>
    <col min="24" max="24" width="11" style="40" hidden="1" customWidth="1" outlineLevel="3"/>
    <col min="25" max="25" width="8.5703125" style="40" hidden="1" customWidth="1" outlineLevel="3"/>
    <col min="26" max="26" width="11.5703125" style="40" hidden="1" customWidth="1" outlineLevel="2"/>
    <col min="27" max="27" width="8.5703125" style="40" hidden="1" customWidth="1" outlineLevel="2"/>
    <col min="28" max="28" width="10.5703125" style="40" hidden="1" customWidth="1" collapsed="1"/>
    <col min="29" max="30" width="7.28515625" style="40" hidden="1" customWidth="1"/>
    <col min="31" max="31" width="11.140625" style="474" hidden="1" customWidth="1" collapsed="1"/>
    <col min="32" max="32" width="8.5703125" style="40" hidden="1" customWidth="1"/>
    <col min="33" max="33" width="13.42578125" style="474" hidden="1" customWidth="1" outlineLevel="1"/>
    <col min="34" max="34" width="8.5703125" style="40" hidden="1" customWidth="1" outlineLevel="1"/>
    <col min="35" max="35" width="12.7109375" style="474" hidden="1" customWidth="1" outlineLevel="3"/>
    <col min="36" max="36" width="8.5703125" style="40" hidden="1" customWidth="1" outlineLevel="3"/>
    <col min="37" max="37" width="12.140625" style="40" hidden="1" customWidth="1" outlineLevel="2"/>
    <col min="38" max="38" width="8.5703125" style="40" hidden="1" customWidth="1" outlineLevel="2"/>
    <col min="39" max="39" width="11.5703125" style="40" hidden="1" customWidth="1" collapsed="1"/>
    <col min="40" max="40" width="8.5703125" style="40" hidden="1" customWidth="1"/>
    <col min="41" max="41" width="11" style="40" hidden="1" customWidth="1" outlineLevel="1"/>
    <col min="42" max="42" width="8.5703125" style="40" hidden="1" customWidth="1" outlineLevel="1"/>
    <col min="43" max="43" width="11" style="40" hidden="1" customWidth="1" outlineLevel="3"/>
    <col min="44" max="44" width="8.5703125" style="40" hidden="1" customWidth="1" outlineLevel="3"/>
    <col min="45" max="45" width="11" style="40" hidden="1" customWidth="1" outlineLevel="3"/>
    <col min="46" max="46" width="8.5703125" style="40" hidden="1" customWidth="1" outlineLevel="3"/>
    <col min="47" max="47" width="11.5703125" style="40" hidden="1" customWidth="1" outlineLevel="2"/>
    <col min="48" max="48" width="8.5703125" style="40" hidden="1" customWidth="1" outlineLevel="2"/>
    <col min="49" max="49" width="10.5703125" style="40" hidden="1" customWidth="1" collapsed="1"/>
    <col min="50" max="51" width="7.28515625" style="40" hidden="1" customWidth="1"/>
    <col min="52" max="52" width="13.42578125" style="40" customWidth="1" collapsed="1"/>
    <col min="53" max="53" width="11.28515625" style="40" hidden="1" customWidth="1" outlineLevel="1"/>
    <col min="54" max="54" width="8.5703125" style="40" hidden="1" customWidth="1" outlineLevel="1"/>
    <col min="55" max="55" width="12.7109375" style="40" hidden="1" customWidth="1" outlineLevel="3"/>
    <col min="56" max="56" width="8.5703125" style="40" hidden="1" customWidth="1" outlineLevel="3"/>
    <col min="57" max="57" width="12.140625" style="40" hidden="1" customWidth="1" outlineLevel="2"/>
    <col min="58" max="58" width="8.5703125" style="40" hidden="1" customWidth="1" outlineLevel="2"/>
    <col min="59" max="59" width="11" style="40" customWidth="1" collapsed="1"/>
    <col min="60" max="60" width="11" style="40" hidden="1" customWidth="1" outlineLevel="1"/>
    <col min="61" max="61" width="8.5703125" style="40" hidden="1" customWidth="1" outlineLevel="1"/>
    <col min="62" max="62" width="11" style="40" hidden="1" customWidth="1" outlineLevel="3"/>
    <col min="63" max="63" width="8.5703125" style="40" hidden="1" customWidth="1" outlineLevel="3"/>
    <col min="64" max="64" width="11" style="40" hidden="1" customWidth="1" outlineLevel="3"/>
    <col min="65" max="65" width="8.5703125" style="40" hidden="1" customWidth="1" outlineLevel="3"/>
    <col min="66" max="66" width="11.5703125" style="40" hidden="1" customWidth="1" outlineLevel="2"/>
    <col min="67" max="67" width="8.5703125" style="40" hidden="1" customWidth="1" outlineLevel="2"/>
    <col min="68" max="68" width="10.5703125" style="40" customWidth="1" collapsed="1"/>
    <col min="69" max="69" width="8.85546875" style="40" customWidth="1"/>
    <col min="70" max="16384" width="8.85546875" style="40"/>
  </cols>
  <sheetData>
    <row r="1" spans="1:69" ht="15.75" customHeight="1">
      <c r="A1" s="607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B1" s="607"/>
      <c r="BC1" s="607"/>
      <c r="BD1" s="607"/>
      <c r="BE1" s="607"/>
      <c r="BF1" s="607"/>
      <c r="BG1" s="607"/>
      <c r="BH1" s="607"/>
      <c r="BI1" s="607"/>
      <c r="BJ1" s="607"/>
      <c r="BK1" s="607"/>
      <c r="BL1" s="607"/>
      <c r="BM1" s="607"/>
      <c r="BN1" s="607"/>
      <c r="BO1" s="607"/>
      <c r="BP1" s="607"/>
      <c r="BQ1" s="607"/>
    </row>
    <row r="2" spans="1:69" ht="44.25" customHeight="1">
      <c r="A2" s="708" t="s">
        <v>298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  <c r="AV2" s="708"/>
      <c r="AW2" s="708"/>
      <c r="AX2" s="708"/>
      <c r="AY2" s="708"/>
      <c r="AZ2" s="708"/>
      <c r="BA2" s="708"/>
      <c r="BB2" s="708"/>
      <c r="BC2" s="708"/>
      <c r="BD2" s="708"/>
      <c r="BE2" s="708"/>
      <c r="BF2" s="708"/>
      <c r="BG2" s="708"/>
      <c r="BH2" s="708"/>
      <c r="BI2" s="708"/>
      <c r="BJ2" s="708"/>
      <c r="BK2" s="708"/>
      <c r="BL2" s="708"/>
      <c r="BM2" s="708"/>
      <c r="BN2" s="708"/>
      <c r="BO2" s="708"/>
      <c r="BP2" s="708"/>
      <c r="BQ2" s="708"/>
    </row>
    <row r="3" spans="1:69" ht="15.75" customHeight="1">
      <c r="A3" s="609" t="s">
        <v>299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  <c r="U3" s="609"/>
      <c r="V3" s="609"/>
      <c r="W3" s="609"/>
      <c r="X3" s="609"/>
      <c r="Y3" s="609"/>
      <c r="Z3" s="609"/>
      <c r="AA3" s="609"/>
      <c r="AB3" s="609"/>
      <c r="AC3" s="609"/>
      <c r="AD3" s="609"/>
      <c r="AE3" s="609"/>
      <c r="AF3" s="609"/>
      <c r="AG3" s="609"/>
      <c r="AH3" s="609"/>
      <c r="AI3" s="609"/>
      <c r="AJ3" s="609"/>
      <c r="AK3" s="609"/>
      <c r="AL3" s="609"/>
      <c r="AM3" s="609"/>
      <c r="AN3" s="609"/>
      <c r="AO3" s="609"/>
      <c r="AP3" s="609"/>
      <c r="AQ3" s="609"/>
      <c r="AR3" s="609"/>
      <c r="AS3" s="609"/>
      <c r="AT3" s="609"/>
      <c r="AU3" s="609"/>
      <c r="AV3" s="609"/>
      <c r="AW3" s="609"/>
      <c r="AX3" s="609"/>
      <c r="AY3" s="609"/>
      <c r="AZ3" s="609"/>
      <c r="BA3" s="609"/>
      <c r="BB3" s="609"/>
      <c r="BC3" s="609"/>
      <c r="BD3" s="609"/>
      <c r="BE3" s="609"/>
      <c r="BF3" s="609"/>
      <c r="BG3" s="609"/>
      <c r="BH3" s="609"/>
      <c r="BI3" s="609"/>
      <c r="BJ3" s="609"/>
      <c r="BK3" s="609"/>
      <c r="BL3" s="609"/>
      <c r="BM3" s="609"/>
      <c r="BN3" s="609"/>
      <c r="BO3" s="609"/>
      <c r="BP3" s="609"/>
      <c r="BQ3" s="609"/>
    </row>
    <row r="4" spans="1:69" ht="15.75">
      <c r="A4" s="608"/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608"/>
      <c r="BB4" s="608"/>
      <c r="BC4" s="608"/>
      <c r="BD4" s="608"/>
      <c r="BE4" s="608"/>
      <c r="BF4" s="608"/>
      <c r="BG4" s="608"/>
      <c r="BH4" s="608"/>
      <c r="BI4" s="608"/>
      <c r="BJ4" s="608"/>
      <c r="BK4" s="608"/>
      <c r="BL4" s="608"/>
      <c r="BM4" s="608"/>
      <c r="BN4" s="608"/>
      <c r="BO4" s="608"/>
      <c r="BP4" s="608"/>
      <c r="BQ4" s="608"/>
    </row>
    <row r="5" spans="1:69" ht="6.75" customHeight="1" thickBot="1">
      <c r="A5" s="678"/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8"/>
      <c r="Z5" s="678"/>
      <c r="AA5" s="678"/>
      <c r="AB5" s="678"/>
      <c r="AC5" s="678"/>
      <c r="AD5" s="678"/>
      <c r="AE5" s="678"/>
      <c r="AF5" s="678"/>
      <c r="AG5" s="678"/>
      <c r="AH5" s="678"/>
      <c r="AI5" s="678"/>
      <c r="AJ5" s="678"/>
      <c r="AK5" s="678"/>
      <c r="AL5" s="678"/>
      <c r="AM5" s="678"/>
      <c r="AN5" s="678"/>
      <c r="AO5" s="678"/>
      <c r="AP5" s="678"/>
      <c r="AQ5" s="678"/>
      <c r="AR5" s="678"/>
      <c r="AS5" s="678"/>
      <c r="AT5" s="678"/>
      <c r="AU5" s="678"/>
      <c r="AV5" s="678"/>
      <c r="AW5" s="678"/>
      <c r="AX5" s="678"/>
      <c r="AY5" s="678"/>
      <c r="AZ5" s="239"/>
    </row>
    <row r="6" spans="1:69" ht="63" customHeight="1" thickBot="1">
      <c r="A6" s="651" t="s">
        <v>84</v>
      </c>
      <c r="B6" s="653" t="s">
        <v>0</v>
      </c>
      <c r="C6" s="653" t="s">
        <v>1</v>
      </c>
      <c r="D6" s="594" t="s">
        <v>294</v>
      </c>
      <c r="E6" s="564"/>
      <c r="F6" s="661" t="s">
        <v>286</v>
      </c>
      <c r="G6" s="662"/>
      <c r="H6" s="662"/>
      <c r="I6" s="663"/>
      <c r="J6" s="661" t="s">
        <v>231</v>
      </c>
      <c r="K6" s="662"/>
      <c r="L6" s="662"/>
      <c r="M6" s="662"/>
      <c r="N6" s="662"/>
      <c r="O6" s="662"/>
      <c r="P6" s="662"/>
      <c r="Q6" s="663"/>
      <c r="R6" s="693" t="s">
        <v>294</v>
      </c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5"/>
      <c r="AE6" s="668" t="s">
        <v>141</v>
      </c>
      <c r="AF6" s="669"/>
      <c r="AG6" s="669"/>
      <c r="AH6" s="669"/>
      <c r="AI6" s="669"/>
      <c r="AJ6" s="669"/>
      <c r="AK6" s="669"/>
      <c r="AL6" s="669"/>
      <c r="AM6" s="669"/>
      <c r="AN6" s="669"/>
      <c r="AO6" s="669"/>
      <c r="AP6" s="669"/>
      <c r="AQ6" s="669"/>
      <c r="AR6" s="669"/>
      <c r="AS6" s="669"/>
      <c r="AT6" s="669"/>
      <c r="AU6" s="669"/>
      <c r="AV6" s="669"/>
      <c r="AW6" s="669"/>
      <c r="AX6" s="669"/>
      <c r="AY6" s="669"/>
      <c r="AZ6" s="596" t="s">
        <v>301</v>
      </c>
      <c r="BA6" s="595"/>
      <c r="BB6" s="595"/>
      <c r="BC6" s="595"/>
      <c r="BD6" s="595"/>
      <c r="BE6" s="595"/>
      <c r="BF6" s="595"/>
      <c r="BG6" s="662" t="s">
        <v>297</v>
      </c>
      <c r="BH6" s="662"/>
      <c r="BI6" s="662"/>
      <c r="BJ6" s="662"/>
      <c r="BK6" s="662"/>
      <c r="BL6" s="662"/>
      <c r="BM6" s="662"/>
      <c r="BN6" s="662"/>
      <c r="BO6" s="662"/>
      <c r="BP6" s="662"/>
      <c r="BQ6" s="663"/>
    </row>
    <row r="7" spans="1:69" ht="25.5" customHeight="1" thickBot="1">
      <c r="A7" s="652"/>
      <c r="B7" s="654"/>
      <c r="C7" s="654"/>
      <c r="D7" s="626" t="s">
        <v>300</v>
      </c>
      <c r="E7" s="565"/>
      <c r="F7" s="626" t="s">
        <v>123</v>
      </c>
      <c r="G7" s="664" t="s">
        <v>2</v>
      </c>
      <c r="H7" s="626" t="s">
        <v>90</v>
      </c>
      <c r="I7" s="664" t="s">
        <v>2</v>
      </c>
      <c r="J7" s="632" t="s">
        <v>140</v>
      </c>
      <c r="K7" s="634" t="s">
        <v>2</v>
      </c>
      <c r="L7" s="630" t="s">
        <v>127</v>
      </c>
      <c r="M7" s="634" t="s">
        <v>2</v>
      </c>
      <c r="N7" s="630" t="s">
        <v>89</v>
      </c>
      <c r="O7" s="634" t="s">
        <v>2</v>
      </c>
      <c r="P7" s="630" t="s">
        <v>120</v>
      </c>
      <c r="Q7" s="664" t="s">
        <v>2</v>
      </c>
      <c r="R7" s="679" t="s">
        <v>218</v>
      </c>
      <c r="S7" s="681" t="s">
        <v>2</v>
      </c>
      <c r="T7" s="683" t="s">
        <v>127</v>
      </c>
      <c r="U7" s="681" t="s">
        <v>2</v>
      </c>
      <c r="V7" s="683" t="s">
        <v>38</v>
      </c>
      <c r="W7" s="681" t="s">
        <v>2</v>
      </c>
      <c r="X7" s="683" t="s">
        <v>89</v>
      </c>
      <c r="Y7" s="681" t="s">
        <v>2</v>
      </c>
      <c r="Z7" s="683" t="s">
        <v>122</v>
      </c>
      <c r="AA7" s="685" t="s">
        <v>2</v>
      </c>
      <c r="AB7" s="697" t="s">
        <v>82</v>
      </c>
      <c r="AC7" s="698"/>
      <c r="AD7" s="687" t="s">
        <v>125</v>
      </c>
      <c r="AE7" s="676" t="s">
        <v>217</v>
      </c>
      <c r="AF7" s="670" t="s">
        <v>2</v>
      </c>
      <c r="AG7" s="624" t="s">
        <v>127</v>
      </c>
      <c r="AH7" s="670" t="s">
        <v>2</v>
      </c>
      <c r="AI7" s="624" t="s">
        <v>89</v>
      </c>
      <c r="AJ7" s="670" t="s">
        <v>2</v>
      </c>
      <c r="AK7" s="624" t="s">
        <v>122</v>
      </c>
      <c r="AL7" s="628" t="s">
        <v>2</v>
      </c>
      <c r="AM7" s="674" t="s">
        <v>218</v>
      </c>
      <c r="AN7" s="618" t="s">
        <v>2</v>
      </c>
      <c r="AO7" s="620" t="s">
        <v>127</v>
      </c>
      <c r="AP7" s="618" t="s">
        <v>2</v>
      </c>
      <c r="AQ7" s="620" t="s">
        <v>38</v>
      </c>
      <c r="AR7" s="618" t="s">
        <v>2</v>
      </c>
      <c r="AS7" s="620" t="s">
        <v>89</v>
      </c>
      <c r="AT7" s="618" t="s">
        <v>2</v>
      </c>
      <c r="AU7" s="620" t="s">
        <v>122</v>
      </c>
      <c r="AV7" s="622" t="s">
        <v>2</v>
      </c>
      <c r="AW7" s="672" t="s">
        <v>82</v>
      </c>
      <c r="AX7" s="673"/>
      <c r="AY7" s="666" t="s">
        <v>125</v>
      </c>
      <c r="AZ7" s="696" t="s">
        <v>302</v>
      </c>
      <c r="BA7" s="630" t="s">
        <v>127</v>
      </c>
      <c r="BB7" s="634" t="s">
        <v>2</v>
      </c>
      <c r="BC7" s="630" t="s">
        <v>89</v>
      </c>
      <c r="BD7" s="634" t="s">
        <v>2</v>
      </c>
      <c r="BE7" s="630" t="s">
        <v>122</v>
      </c>
      <c r="BF7" s="664" t="s">
        <v>2</v>
      </c>
      <c r="BG7" s="689" t="s">
        <v>303</v>
      </c>
      <c r="BH7" s="683" t="s">
        <v>127</v>
      </c>
      <c r="BI7" s="681" t="s">
        <v>2</v>
      </c>
      <c r="BJ7" s="683" t="s">
        <v>38</v>
      </c>
      <c r="BK7" s="681" t="s">
        <v>2</v>
      </c>
      <c r="BL7" s="683" t="s">
        <v>89</v>
      </c>
      <c r="BM7" s="681" t="s">
        <v>2</v>
      </c>
      <c r="BN7" s="683" t="s">
        <v>122</v>
      </c>
      <c r="BO7" s="685" t="s">
        <v>2</v>
      </c>
      <c r="BP7" s="593" t="s">
        <v>82</v>
      </c>
      <c r="BQ7" s="687" t="s">
        <v>125</v>
      </c>
    </row>
    <row r="8" spans="1:69" ht="18" customHeight="1" thickBot="1">
      <c r="A8" s="652"/>
      <c r="B8" s="655"/>
      <c r="C8" s="655"/>
      <c r="D8" s="627"/>
      <c r="E8" s="566"/>
      <c r="F8" s="627"/>
      <c r="G8" s="665"/>
      <c r="H8" s="627"/>
      <c r="I8" s="665"/>
      <c r="J8" s="633"/>
      <c r="K8" s="635"/>
      <c r="L8" s="631"/>
      <c r="M8" s="635"/>
      <c r="N8" s="631"/>
      <c r="O8" s="635"/>
      <c r="P8" s="631"/>
      <c r="Q8" s="665"/>
      <c r="R8" s="680"/>
      <c r="S8" s="682"/>
      <c r="T8" s="684"/>
      <c r="U8" s="682"/>
      <c r="V8" s="684"/>
      <c r="W8" s="682"/>
      <c r="X8" s="684"/>
      <c r="Y8" s="682"/>
      <c r="Z8" s="684"/>
      <c r="AA8" s="686"/>
      <c r="AB8" s="41" t="s">
        <v>16</v>
      </c>
      <c r="AC8" s="42" t="s">
        <v>83</v>
      </c>
      <c r="AD8" s="688"/>
      <c r="AE8" s="677"/>
      <c r="AF8" s="671"/>
      <c r="AG8" s="625"/>
      <c r="AH8" s="671"/>
      <c r="AI8" s="625"/>
      <c r="AJ8" s="671"/>
      <c r="AK8" s="625"/>
      <c r="AL8" s="629"/>
      <c r="AM8" s="675"/>
      <c r="AN8" s="619"/>
      <c r="AO8" s="621"/>
      <c r="AP8" s="619"/>
      <c r="AQ8" s="621"/>
      <c r="AR8" s="619"/>
      <c r="AS8" s="621"/>
      <c r="AT8" s="619"/>
      <c r="AU8" s="621"/>
      <c r="AV8" s="623"/>
      <c r="AW8" s="568" t="s">
        <v>16</v>
      </c>
      <c r="AX8" s="569" t="s">
        <v>83</v>
      </c>
      <c r="AY8" s="667"/>
      <c r="AZ8" s="680"/>
      <c r="BA8" s="631"/>
      <c r="BB8" s="635"/>
      <c r="BC8" s="631"/>
      <c r="BD8" s="635"/>
      <c r="BE8" s="631"/>
      <c r="BF8" s="665"/>
      <c r="BG8" s="690"/>
      <c r="BH8" s="684"/>
      <c r="BI8" s="682"/>
      <c r="BJ8" s="684"/>
      <c r="BK8" s="682"/>
      <c r="BL8" s="684"/>
      <c r="BM8" s="682"/>
      <c r="BN8" s="684"/>
      <c r="BO8" s="686"/>
      <c r="BP8" s="41" t="s">
        <v>16</v>
      </c>
      <c r="BQ8" s="688"/>
    </row>
    <row r="9" spans="1:69" s="246" customFormat="1" ht="15" thickBot="1">
      <c r="A9" s="240" t="s">
        <v>79</v>
      </c>
      <c r="B9" s="241" t="s">
        <v>80</v>
      </c>
      <c r="C9" s="241" t="s">
        <v>81</v>
      </c>
      <c r="D9" s="242">
        <v>1</v>
      </c>
      <c r="E9" s="531"/>
      <c r="F9" s="531"/>
      <c r="G9" s="531"/>
      <c r="H9" s="531"/>
      <c r="I9" s="531"/>
      <c r="J9" s="243"/>
      <c r="K9" s="244"/>
      <c r="L9" s="245"/>
      <c r="M9" s="244"/>
      <c r="N9" s="245"/>
      <c r="O9" s="244"/>
      <c r="P9" s="245"/>
      <c r="Q9" s="591"/>
      <c r="R9" s="43"/>
      <c r="S9" s="44"/>
      <c r="T9" s="45"/>
      <c r="U9" s="44"/>
      <c r="V9" s="45"/>
      <c r="W9" s="44"/>
      <c r="X9" s="45"/>
      <c r="Y9" s="44"/>
      <c r="Z9" s="45"/>
      <c r="AA9" s="46"/>
      <c r="AB9" s="47"/>
      <c r="AC9" s="48"/>
      <c r="AD9" s="49"/>
      <c r="AE9" s="243"/>
      <c r="AF9" s="244"/>
      <c r="AG9" s="245"/>
      <c r="AH9" s="244"/>
      <c r="AI9" s="245"/>
      <c r="AJ9" s="244"/>
      <c r="AK9" s="245"/>
      <c r="AL9" s="244"/>
      <c r="AM9" s="43"/>
      <c r="AN9" s="44"/>
      <c r="AO9" s="45"/>
      <c r="AP9" s="44"/>
      <c r="AQ9" s="45"/>
      <c r="AR9" s="44"/>
      <c r="AS9" s="45"/>
      <c r="AT9" s="44"/>
      <c r="AU9" s="45"/>
      <c r="AV9" s="46"/>
      <c r="AW9" s="47"/>
      <c r="AX9" s="48"/>
      <c r="AY9" s="49"/>
      <c r="AZ9" s="43"/>
      <c r="BA9" s="245"/>
      <c r="BB9" s="244"/>
      <c r="BC9" s="245"/>
      <c r="BD9" s="244"/>
      <c r="BE9" s="245"/>
      <c r="BF9" s="244"/>
      <c r="BG9" s="43"/>
      <c r="BH9" s="45"/>
      <c r="BI9" s="44"/>
      <c r="BJ9" s="45"/>
      <c r="BK9" s="44"/>
      <c r="BL9" s="45"/>
      <c r="BM9" s="44"/>
      <c r="BN9" s="45"/>
      <c r="BO9" s="46"/>
      <c r="BP9" s="47"/>
      <c r="BQ9" s="49"/>
    </row>
    <row r="10" spans="1:69" ht="13.5" customHeight="1">
      <c r="A10" s="247" t="s">
        <v>3</v>
      </c>
      <c r="B10" s="248" t="s">
        <v>35</v>
      </c>
      <c r="C10" s="249" t="s">
        <v>4</v>
      </c>
      <c r="D10" s="250">
        <v>220886.72202769521</v>
      </c>
      <c r="E10" s="269"/>
      <c r="F10" s="570">
        <v>217162.7</v>
      </c>
      <c r="G10" s="538"/>
      <c r="H10" s="539">
        <v>216928.94</v>
      </c>
      <c r="I10" s="540"/>
      <c r="J10" s="250">
        <v>219652.78957036429</v>
      </c>
      <c r="K10" s="251"/>
      <c r="L10" s="254">
        <v>219652.78957036429</v>
      </c>
      <c r="M10" s="251"/>
      <c r="N10" s="254"/>
      <c r="O10" s="251"/>
      <c r="P10" s="254"/>
      <c r="Q10" s="253"/>
      <c r="R10" s="50">
        <v>220886.72202769521</v>
      </c>
      <c r="S10" s="51"/>
      <c r="T10" s="52" t="e">
        <v>#REF!</v>
      </c>
      <c r="U10" s="51"/>
      <c r="V10" s="52" t="e">
        <v>#REF!</v>
      </c>
      <c r="W10" s="51"/>
      <c r="X10" s="52" t="e">
        <v>#REF!</v>
      </c>
      <c r="Y10" s="51"/>
      <c r="Z10" s="52" t="e">
        <v>#REF!</v>
      </c>
      <c r="AA10" s="53"/>
      <c r="AB10" s="54"/>
      <c r="AC10" s="55"/>
      <c r="AD10" s="56">
        <v>100.56176498361094</v>
      </c>
      <c r="AE10" s="250">
        <v>221925</v>
      </c>
      <c r="AF10" s="251"/>
      <c r="AG10" s="254">
        <v>221925</v>
      </c>
      <c r="AH10" s="251"/>
      <c r="AI10" s="254"/>
      <c r="AJ10" s="251"/>
      <c r="AK10" s="254"/>
      <c r="AL10" s="251"/>
      <c r="AM10" s="50">
        <v>220591.62771711397</v>
      </c>
      <c r="AN10" s="51"/>
      <c r="AO10" s="52">
        <v>220591.62771711397</v>
      </c>
      <c r="AP10" s="51"/>
      <c r="AQ10" s="52">
        <v>155895.94346361872</v>
      </c>
      <c r="AR10" s="51"/>
      <c r="AS10" s="52">
        <v>64695.684253495245</v>
      </c>
      <c r="AT10" s="51"/>
      <c r="AU10" s="52">
        <v>0</v>
      </c>
      <c r="AV10" s="53"/>
      <c r="AW10" s="54"/>
      <c r="AX10" s="55"/>
      <c r="AY10" s="56">
        <v>100.4274191775966</v>
      </c>
      <c r="AZ10" s="107">
        <v>218458.19705641863</v>
      </c>
      <c r="BA10" s="599">
        <v>224478.5</v>
      </c>
      <c r="BB10" s="538"/>
      <c r="BC10" s="599"/>
      <c r="BD10" s="538"/>
      <c r="BE10" s="599"/>
      <c r="BF10" s="538"/>
      <c r="BG10" s="107">
        <v>220591.62771711397</v>
      </c>
      <c r="BH10" s="109">
        <v>220591.62771711397</v>
      </c>
      <c r="BI10" s="600"/>
      <c r="BJ10" s="109">
        <v>155895.94346361872</v>
      </c>
      <c r="BK10" s="600"/>
      <c r="BL10" s="109">
        <v>64695.684253495245</v>
      </c>
      <c r="BM10" s="600"/>
      <c r="BN10" s="109">
        <v>0</v>
      </c>
      <c r="BO10" s="601"/>
      <c r="BP10" s="218">
        <f>BG10-AZ10</f>
        <v>2133.4306606953323</v>
      </c>
      <c r="BQ10" s="602">
        <v>100.97658530988625</v>
      </c>
    </row>
    <row r="11" spans="1:69">
      <c r="A11" s="256" t="s">
        <v>5</v>
      </c>
      <c r="B11" s="257" t="s">
        <v>26</v>
      </c>
      <c r="C11" s="258" t="s">
        <v>4</v>
      </c>
      <c r="D11" s="259">
        <v>4439.8220276952325</v>
      </c>
      <c r="E11" s="260"/>
      <c r="F11" s="571">
        <v>4917.8</v>
      </c>
      <c r="G11" s="260">
        <v>2.2645693758642711</v>
      </c>
      <c r="H11" s="532">
        <v>4685.67</v>
      </c>
      <c r="I11" s="264">
        <v>2.1600022569602748</v>
      </c>
      <c r="J11" s="259">
        <v>4415.0210703643097</v>
      </c>
      <c r="K11" s="260">
        <v>2.0099999999999945</v>
      </c>
      <c r="L11" s="265">
        <v>4415.0210703643097</v>
      </c>
      <c r="M11" s="260">
        <v>2.0099999999999945</v>
      </c>
      <c r="N11" s="265"/>
      <c r="O11" s="260">
        <v>0</v>
      </c>
      <c r="P11" s="265"/>
      <c r="Q11" s="264">
        <v>0</v>
      </c>
      <c r="R11" s="57">
        <v>4439.8220276952325</v>
      </c>
      <c r="S11" s="58">
        <v>2.009999508770183</v>
      </c>
      <c r="T11" s="59" t="e">
        <v>#REF!</v>
      </c>
      <c r="U11" s="58">
        <v>0</v>
      </c>
      <c r="V11" s="59" t="e">
        <v>#REF!</v>
      </c>
      <c r="W11" s="58">
        <v>0</v>
      </c>
      <c r="X11" s="59" t="e">
        <v>#REF!</v>
      </c>
      <c r="Y11" s="58">
        <v>0</v>
      </c>
      <c r="Z11" s="59" t="e">
        <v>#REF!</v>
      </c>
      <c r="AA11" s="60">
        <v>0</v>
      </c>
      <c r="AB11" s="61"/>
      <c r="AC11" s="62"/>
      <c r="AD11" s="63">
        <v>100.56174040702544</v>
      </c>
      <c r="AE11" s="259">
        <v>4918.8</v>
      </c>
      <c r="AF11" s="260">
        <v>2.2164244677255831</v>
      </c>
      <c r="AG11" s="265">
        <v>4918.8</v>
      </c>
      <c r="AH11" s="260">
        <v>2.2164244677255831</v>
      </c>
      <c r="AI11" s="265"/>
      <c r="AJ11" s="260">
        <v>0</v>
      </c>
      <c r="AK11" s="265"/>
      <c r="AL11" s="260">
        <v>0</v>
      </c>
      <c r="AM11" s="57">
        <v>4433.891717113991</v>
      </c>
      <c r="AN11" s="58">
        <v>2.0099999999999998</v>
      </c>
      <c r="AO11" s="59">
        <v>4433.891717113991</v>
      </c>
      <c r="AP11" s="58">
        <v>2.0099999999999998</v>
      </c>
      <c r="AQ11" s="59">
        <v>3133.5084636187362</v>
      </c>
      <c r="AR11" s="58">
        <v>2.0099999999999998</v>
      </c>
      <c r="AS11" s="59">
        <v>1300.3832534952544</v>
      </c>
      <c r="AT11" s="58">
        <v>2.0099999999999998</v>
      </c>
      <c r="AU11" s="59">
        <v>0</v>
      </c>
      <c r="AV11" s="60">
        <v>0</v>
      </c>
      <c r="AW11" s="61"/>
      <c r="AX11" s="62"/>
      <c r="AY11" s="63">
        <v>100.4274191775969</v>
      </c>
      <c r="AZ11" s="57">
        <v>4718.6970564186431</v>
      </c>
      <c r="BA11" s="265">
        <v>5069.2</v>
      </c>
      <c r="BB11" s="260">
        <v>2.2582118109306681</v>
      </c>
      <c r="BC11" s="265"/>
      <c r="BD11" s="260">
        <v>0</v>
      </c>
      <c r="BE11" s="265"/>
      <c r="BF11" s="260">
        <v>0</v>
      </c>
      <c r="BG11" s="57">
        <v>4433.891717113991</v>
      </c>
      <c r="BH11" s="59">
        <v>4433.891717113991</v>
      </c>
      <c r="BI11" s="58">
        <v>2.0099999999999998</v>
      </c>
      <c r="BJ11" s="59">
        <v>3133.5084636187362</v>
      </c>
      <c r="BK11" s="58">
        <v>2.0099999999999998</v>
      </c>
      <c r="BL11" s="59">
        <v>1300.3832534952544</v>
      </c>
      <c r="BM11" s="58">
        <v>2.0099999999999998</v>
      </c>
      <c r="BN11" s="59">
        <v>0</v>
      </c>
      <c r="BO11" s="60">
        <v>0</v>
      </c>
      <c r="BP11" s="90">
        <f>BG11-AZ11</f>
        <v>-284.80533930465208</v>
      </c>
      <c r="BQ11" s="63">
        <v>93.964322441144148</v>
      </c>
    </row>
    <row r="12" spans="1:69">
      <c r="A12" s="256" t="s">
        <v>70</v>
      </c>
      <c r="B12" s="257" t="s">
        <v>46</v>
      </c>
      <c r="C12" s="258" t="s">
        <v>4</v>
      </c>
      <c r="D12" s="259">
        <v>4563.8</v>
      </c>
      <c r="E12" s="260"/>
      <c r="F12" s="571">
        <v>2101.5</v>
      </c>
      <c r="G12" s="260"/>
      <c r="H12" s="532">
        <v>2101.52</v>
      </c>
      <c r="I12" s="264"/>
      <c r="J12" s="259">
        <v>385.5</v>
      </c>
      <c r="K12" s="260"/>
      <c r="L12" s="268">
        <v>385.5</v>
      </c>
      <c r="M12" s="260"/>
      <c r="N12" s="268"/>
      <c r="O12" s="260"/>
      <c r="P12" s="268"/>
      <c r="Q12" s="264"/>
      <c r="R12" s="57">
        <v>4563.8</v>
      </c>
      <c r="S12" s="58"/>
      <c r="T12" s="59" t="e">
        <v>#REF!</v>
      </c>
      <c r="U12" s="58"/>
      <c r="V12" s="59" t="e">
        <v>#REF!</v>
      </c>
      <c r="W12" s="58"/>
      <c r="X12" s="59" t="e">
        <v>#REF!</v>
      </c>
      <c r="Y12" s="58"/>
      <c r="Z12" s="59" t="e">
        <v>#REF!</v>
      </c>
      <c r="AA12" s="60"/>
      <c r="AB12" s="61"/>
      <c r="AC12" s="62"/>
      <c r="AD12" s="63">
        <v>1183.8651102464332</v>
      </c>
      <c r="AE12" s="259">
        <v>4563.8</v>
      </c>
      <c r="AF12" s="260"/>
      <c r="AG12" s="268">
        <v>4563.8</v>
      </c>
      <c r="AH12" s="260"/>
      <c r="AI12" s="268"/>
      <c r="AJ12" s="260"/>
      <c r="AK12" s="268"/>
      <c r="AL12" s="260"/>
      <c r="AM12" s="57">
        <v>1413.7640000000001</v>
      </c>
      <c r="AN12" s="58"/>
      <c r="AO12" s="59">
        <v>1413.7640000000001</v>
      </c>
      <c r="AP12" s="58"/>
      <c r="AQ12" s="59">
        <v>960.16500000000019</v>
      </c>
      <c r="AR12" s="58"/>
      <c r="AS12" s="59">
        <v>453.59900000000005</v>
      </c>
      <c r="AT12" s="58"/>
      <c r="AU12" s="59">
        <v>0</v>
      </c>
      <c r="AV12" s="60"/>
      <c r="AW12" s="61"/>
      <c r="AX12" s="62"/>
      <c r="AY12" s="63">
        <v>366.73514915693903</v>
      </c>
      <c r="AZ12" s="57">
        <v>3210.4</v>
      </c>
      <c r="BA12" s="268">
        <v>2941.1</v>
      </c>
      <c r="BB12" s="260"/>
      <c r="BC12" s="268"/>
      <c r="BD12" s="260"/>
      <c r="BE12" s="268"/>
      <c r="BF12" s="260"/>
      <c r="BG12" s="57">
        <v>1413.7640000000001</v>
      </c>
      <c r="BH12" s="59">
        <v>1413.7640000000001</v>
      </c>
      <c r="BI12" s="58"/>
      <c r="BJ12" s="59">
        <v>960.16500000000019</v>
      </c>
      <c r="BK12" s="58"/>
      <c r="BL12" s="59">
        <v>453.59900000000005</v>
      </c>
      <c r="BM12" s="58"/>
      <c r="BN12" s="59">
        <v>0</v>
      </c>
      <c r="BO12" s="60"/>
      <c r="BP12" s="90">
        <f t="shared" ref="BP12:BP21" si="0">BG12-AZ12</f>
        <v>-1796.636</v>
      </c>
      <c r="BQ12" s="63">
        <v>44.037004734612509</v>
      </c>
    </row>
    <row r="13" spans="1:69" ht="13.5" customHeight="1">
      <c r="A13" s="256" t="s">
        <v>14</v>
      </c>
      <c r="B13" s="257" t="s">
        <v>24</v>
      </c>
      <c r="C13" s="258" t="s">
        <v>4</v>
      </c>
      <c r="D13" s="259">
        <v>221010.69999999998</v>
      </c>
      <c r="E13" s="269"/>
      <c r="F13" s="571">
        <v>214346.40000000002</v>
      </c>
      <c r="G13" s="269"/>
      <c r="H13" s="532">
        <v>214344.8</v>
      </c>
      <c r="I13" s="271"/>
      <c r="J13" s="259">
        <v>215623.26850000001</v>
      </c>
      <c r="K13" s="269"/>
      <c r="L13" s="266">
        <v>215623.26850000001</v>
      </c>
      <c r="M13" s="269"/>
      <c r="N13" s="266"/>
      <c r="O13" s="269"/>
      <c r="P13" s="266"/>
      <c r="Q13" s="271"/>
      <c r="R13" s="57">
        <v>221010.69999999998</v>
      </c>
      <c r="S13" s="64"/>
      <c r="T13" s="59" t="e">
        <v>#REF!</v>
      </c>
      <c r="U13" s="64"/>
      <c r="V13" s="59" t="e">
        <v>#REF!</v>
      </c>
      <c r="W13" s="64"/>
      <c r="X13" s="59" t="e">
        <v>#REF!</v>
      </c>
      <c r="Y13" s="64"/>
      <c r="Z13" s="59" t="e">
        <v>#REF!</v>
      </c>
      <c r="AA13" s="65"/>
      <c r="AB13" s="61"/>
      <c r="AC13" s="62"/>
      <c r="AD13" s="63">
        <v>102.49853902015215</v>
      </c>
      <c r="AE13" s="259">
        <v>221570</v>
      </c>
      <c r="AF13" s="269"/>
      <c r="AG13" s="266">
        <v>221570</v>
      </c>
      <c r="AH13" s="269"/>
      <c r="AI13" s="266">
        <v>0</v>
      </c>
      <c r="AJ13" s="269"/>
      <c r="AK13" s="266">
        <v>0</v>
      </c>
      <c r="AL13" s="269"/>
      <c r="AM13" s="57">
        <v>217571.49999999997</v>
      </c>
      <c r="AN13" s="64"/>
      <c r="AO13" s="59">
        <v>217571.49999999997</v>
      </c>
      <c r="AP13" s="64"/>
      <c r="AQ13" s="59">
        <v>153722.59999999998</v>
      </c>
      <c r="AR13" s="64"/>
      <c r="AS13" s="59">
        <v>63848.899999999994</v>
      </c>
      <c r="AT13" s="64"/>
      <c r="AU13" s="59">
        <v>0</v>
      </c>
      <c r="AV13" s="65"/>
      <c r="AW13" s="61"/>
      <c r="AX13" s="62"/>
      <c r="AY13" s="63">
        <v>100.90353490769016</v>
      </c>
      <c r="AZ13" s="57">
        <v>216949.90000000002</v>
      </c>
      <c r="BA13" s="266">
        <v>222350.4</v>
      </c>
      <c r="BB13" s="269"/>
      <c r="BC13" s="266">
        <v>0</v>
      </c>
      <c r="BD13" s="269"/>
      <c r="BE13" s="266">
        <v>0</v>
      </c>
      <c r="BF13" s="269"/>
      <c r="BG13" s="57">
        <v>217571.49999999997</v>
      </c>
      <c r="BH13" s="59">
        <v>217571.49999999997</v>
      </c>
      <c r="BI13" s="64"/>
      <c r="BJ13" s="59">
        <v>153722.59999999998</v>
      </c>
      <c r="BK13" s="64"/>
      <c r="BL13" s="59">
        <v>63848.899999999994</v>
      </c>
      <c r="BM13" s="64"/>
      <c r="BN13" s="59">
        <v>0</v>
      </c>
      <c r="BO13" s="65"/>
      <c r="BP13" s="90">
        <f t="shared" si="0"/>
        <v>621.59999999994761</v>
      </c>
      <c r="BQ13" s="63">
        <v>100.28651776285675</v>
      </c>
    </row>
    <row r="14" spans="1:69">
      <c r="A14" s="256" t="s">
        <v>17</v>
      </c>
      <c r="B14" s="257" t="s">
        <v>25</v>
      </c>
      <c r="C14" s="258" t="s">
        <v>4</v>
      </c>
      <c r="D14" s="259">
        <v>28890.1</v>
      </c>
      <c r="E14" s="260"/>
      <c r="F14" s="571">
        <v>27938.400000000001</v>
      </c>
      <c r="G14" s="260">
        <v>13.034228706430337</v>
      </c>
      <c r="H14" s="532">
        <v>27938.400000000001</v>
      </c>
      <c r="I14" s="264">
        <v>13.034326001843761</v>
      </c>
      <c r="J14" s="259">
        <v>28911.300000000003</v>
      </c>
      <c r="K14" s="260">
        <v>13.408246800599816</v>
      </c>
      <c r="L14" s="265">
        <v>28911.300000000003</v>
      </c>
      <c r="M14" s="260">
        <v>13.408246800599816</v>
      </c>
      <c r="N14" s="265"/>
      <c r="O14" s="260">
        <v>0</v>
      </c>
      <c r="P14" s="265"/>
      <c r="Q14" s="264">
        <v>0</v>
      </c>
      <c r="R14" s="57">
        <v>28890.1</v>
      </c>
      <c r="S14" s="58">
        <v>13.071810550348919</v>
      </c>
      <c r="T14" s="59" t="e">
        <v>#REF!</v>
      </c>
      <c r="U14" s="58">
        <v>0</v>
      </c>
      <c r="V14" s="59" t="e">
        <v>#REF!</v>
      </c>
      <c r="W14" s="58">
        <v>0</v>
      </c>
      <c r="X14" s="59" t="e">
        <v>#REF!</v>
      </c>
      <c r="Y14" s="58">
        <v>0</v>
      </c>
      <c r="Z14" s="59" t="e">
        <v>#REF!</v>
      </c>
      <c r="AA14" s="60">
        <v>0</v>
      </c>
      <c r="AB14" s="61"/>
      <c r="AC14" s="62"/>
      <c r="AD14" s="63">
        <v>99.926672270012048</v>
      </c>
      <c r="AE14" s="259">
        <v>29449.4</v>
      </c>
      <c r="AF14" s="260">
        <v>13.291239788780072</v>
      </c>
      <c r="AG14" s="265">
        <v>29449.4</v>
      </c>
      <c r="AH14" s="260">
        <v>13.291239788780072</v>
      </c>
      <c r="AI14" s="265"/>
      <c r="AJ14" s="260">
        <v>0</v>
      </c>
      <c r="AK14" s="265"/>
      <c r="AL14" s="260">
        <v>0</v>
      </c>
      <c r="AM14" s="57">
        <v>27661.8</v>
      </c>
      <c r="AN14" s="58">
        <v>12.713889457029071</v>
      </c>
      <c r="AO14" s="59">
        <v>27661.8</v>
      </c>
      <c r="AP14" s="58">
        <v>12.713889457029071</v>
      </c>
      <c r="AQ14" s="59">
        <v>14955.5</v>
      </c>
      <c r="AR14" s="58">
        <v>9.7288882701697741</v>
      </c>
      <c r="AS14" s="59">
        <v>12706.3</v>
      </c>
      <c r="AT14" s="58">
        <v>19.90057777032964</v>
      </c>
      <c r="AU14" s="59">
        <v>0</v>
      </c>
      <c r="AV14" s="60">
        <v>0</v>
      </c>
      <c r="AW14" s="61"/>
      <c r="AX14" s="62"/>
      <c r="AY14" s="63">
        <v>95.678160442456743</v>
      </c>
      <c r="AZ14" s="57">
        <v>27938.400000000001</v>
      </c>
      <c r="BA14" s="265">
        <v>27661.8</v>
      </c>
      <c r="BB14" s="260">
        <v>12.440634242169118</v>
      </c>
      <c r="BC14" s="265"/>
      <c r="BD14" s="260">
        <v>0</v>
      </c>
      <c r="BE14" s="265"/>
      <c r="BF14" s="260">
        <v>0</v>
      </c>
      <c r="BG14" s="57">
        <v>27661.8</v>
      </c>
      <c r="BH14" s="59">
        <v>27661.8</v>
      </c>
      <c r="BI14" s="58">
        <v>12.713889457029071</v>
      </c>
      <c r="BJ14" s="59">
        <v>14955.5</v>
      </c>
      <c r="BK14" s="58">
        <v>9.7288882701697741</v>
      </c>
      <c r="BL14" s="59">
        <v>12706.3</v>
      </c>
      <c r="BM14" s="58">
        <v>19.90057777032964</v>
      </c>
      <c r="BN14" s="59">
        <v>0</v>
      </c>
      <c r="BO14" s="60">
        <v>0</v>
      </c>
      <c r="BP14" s="90">
        <f t="shared" si="0"/>
        <v>-276.60000000000218</v>
      </c>
      <c r="BQ14" s="63">
        <v>99.009964779658105</v>
      </c>
    </row>
    <row r="15" spans="1:69">
      <c r="A15" s="256" t="s">
        <v>18</v>
      </c>
      <c r="B15" s="272" t="s">
        <v>6</v>
      </c>
      <c r="C15" s="258" t="s">
        <v>4</v>
      </c>
      <c r="D15" s="259">
        <v>192120.59999999998</v>
      </c>
      <c r="E15" s="273"/>
      <c r="F15" s="571">
        <v>186408.00000000003</v>
      </c>
      <c r="G15" s="273"/>
      <c r="H15" s="532">
        <v>186406.39999999999</v>
      </c>
      <c r="I15" s="274"/>
      <c r="J15" s="259">
        <v>186711.96849999999</v>
      </c>
      <c r="K15" s="273"/>
      <c r="L15" s="266">
        <v>186711.96849999999</v>
      </c>
      <c r="M15" s="273"/>
      <c r="N15" s="266"/>
      <c r="O15" s="273"/>
      <c r="P15" s="266"/>
      <c r="Q15" s="274"/>
      <c r="R15" s="57">
        <v>192120.59999999998</v>
      </c>
      <c r="S15" s="66"/>
      <c r="T15" s="59" t="e">
        <v>#REF!</v>
      </c>
      <c r="U15" s="66"/>
      <c r="V15" s="59" t="e">
        <v>#REF!</v>
      </c>
      <c r="W15" s="66"/>
      <c r="X15" s="59" t="e">
        <v>#REF!</v>
      </c>
      <c r="Y15" s="66"/>
      <c r="Z15" s="59" t="e">
        <v>#REF!</v>
      </c>
      <c r="AA15" s="67"/>
      <c r="AB15" s="61"/>
      <c r="AC15" s="62"/>
      <c r="AD15" s="63">
        <v>102.89677814628149</v>
      </c>
      <c r="AE15" s="259">
        <v>192120.6</v>
      </c>
      <c r="AF15" s="273"/>
      <c r="AG15" s="266">
        <v>192120.6</v>
      </c>
      <c r="AH15" s="273"/>
      <c r="AI15" s="266">
        <v>0</v>
      </c>
      <c r="AJ15" s="273"/>
      <c r="AK15" s="266">
        <v>0</v>
      </c>
      <c r="AL15" s="273"/>
      <c r="AM15" s="57">
        <v>189909.7</v>
      </c>
      <c r="AN15" s="66"/>
      <c r="AO15" s="59">
        <v>189909.7</v>
      </c>
      <c r="AP15" s="66"/>
      <c r="AQ15" s="59">
        <v>138767.1</v>
      </c>
      <c r="AR15" s="66"/>
      <c r="AS15" s="59">
        <v>51142.599999999991</v>
      </c>
      <c r="AT15" s="66"/>
      <c r="AU15" s="59">
        <v>0</v>
      </c>
      <c r="AV15" s="67"/>
      <c r="AW15" s="61"/>
      <c r="AX15" s="62"/>
      <c r="AY15" s="63">
        <v>101.71265480498644</v>
      </c>
      <c r="AZ15" s="57">
        <v>189011.50000000003</v>
      </c>
      <c r="BA15" s="266">
        <v>194688.6</v>
      </c>
      <c r="BB15" s="273"/>
      <c r="BC15" s="266">
        <v>0</v>
      </c>
      <c r="BD15" s="273"/>
      <c r="BE15" s="266">
        <v>0</v>
      </c>
      <c r="BF15" s="273"/>
      <c r="BG15" s="57">
        <v>189909.7</v>
      </c>
      <c r="BH15" s="59">
        <v>189909.7</v>
      </c>
      <c r="BI15" s="66"/>
      <c r="BJ15" s="59">
        <v>138767.1</v>
      </c>
      <c r="BK15" s="66"/>
      <c r="BL15" s="59">
        <v>51142.599999999991</v>
      </c>
      <c r="BM15" s="66"/>
      <c r="BN15" s="59">
        <v>0</v>
      </c>
      <c r="BO15" s="67"/>
      <c r="BP15" s="90">
        <f t="shared" si="0"/>
        <v>898.19999999998254</v>
      </c>
      <c r="BQ15" s="63">
        <v>100.47520918039376</v>
      </c>
    </row>
    <row r="16" spans="1:69" s="282" customFormat="1" ht="13.5" customHeight="1">
      <c r="A16" s="275"/>
      <c r="B16" s="276" t="s">
        <v>36</v>
      </c>
      <c r="C16" s="277" t="s">
        <v>4</v>
      </c>
      <c r="D16" s="278">
        <v>192120.60000000003</v>
      </c>
      <c r="E16" s="279"/>
      <c r="F16" s="572">
        <v>186407.99999999997</v>
      </c>
      <c r="G16" s="279">
        <v>0.99999999999999967</v>
      </c>
      <c r="H16" s="533">
        <v>186406.39999999999</v>
      </c>
      <c r="I16" s="280">
        <v>1</v>
      </c>
      <c r="J16" s="278">
        <v>186711.96849999999</v>
      </c>
      <c r="K16" s="279">
        <v>1</v>
      </c>
      <c r="L16" s="281">
        <v>186711.96849999999</v>
      </c>
      <c r="M16" s="279">
        <v>1</v>
      </c>
      <c r="N16" s="281"/>
      <c r="O16" s="279">
        <v>0</v>
      </c>
      <c r="P16" s="281"/>
      <c r="Q16" s="280">
        <v>0</v>
      </c>
      <c r="R16" s="68">
        <v>192120.60000000003</v>
      </c>
      <c r="S16" s="69">
        <v>1.0000000000000002</v>
      </c>
      <c r="T16" s="70" t="e">
        <v>#REF!</v>
      </c>
      <c r="U16" s="69">
        <v>0</v>
      </c>
      <c r="V16" s="70" t="e">
        <v>#REF!</v>
      </c>
      <c r="W16" s="69">
        <v>0</v>
      </c>
      <c r="X16" s="70" t="e">
        <v>#REF!</v>
      </c>
      <c r="Y16" s="69">
        <v>0</v>
      </c>
      <c r="Z16" s="70" t="e">
        <v>#REF!</v>
      </c>
      <c r="AA16" s="71">
        <v>0</v>
      </c>
      <c r="AB16" s="72"/>
      <c r="AC16" s="73"/>
      <c r="AD16" s="74">
        <v>102.89677814628153</v>
      </c>
      <c r="AE16" s="278">
        <v>192120.6</v>
      </c>
      <c r="AF16" s="279">
        <v>1</v>
      </c>
      <c r="AG16" s="281">
        <v>192120.6</v>
      </c>
      <c r="AH16" s="279">
        <v>1</v>
      </c>
      <c r="AI16" s="281">
        <v>0</v>
      </c>
      <c r="AJ16" s="279">
        <v>0</v>
      </c>
      <c r="AK16" s="281">
        <v>0</v>
      </c>
      <c r="AL16" s="279">
        <v>0</v>
      </c>
      <c r="AM16" s="68">
        <v>189909.69999999998</v>
      </c>
      <c r="AN16" s="69">
        <v>0.99999999999999989</v>
      </c>
      <c r="AO16" s="70">
        <v>189909.69999999998</v>
      </c>
      <c r="AP16" s="69">
        <v>0.99999999999999989</v>
      </c>
      <c r="AQ16" s="70">
        <v>138767.09999999998</v>
      </c>
      <c r="AR16" s="69">
        <v>0.99999999999999978</v>
      </c>
      <c r="AS16" s="70">
        <v>51142.6</v>
      </c>
      <c r="AT16" s="69">
        <v>1.0000000000000002</v>
      </c>
      <c r="AU16" s="70">
        <v>0</v>
      </c>
      <c r="AV16" s="71">
        <v>0</v>
      </c>
      <c r="AW16" s="72"/>
      <c r="AX16" s="73"/>
      <c r="AY16" s="74">
        <v>101.71265480498644</v>
      </c>
      <c r="AZ16" s="68">
        <v>189011.50000000003</v>
      </c>
      <c r="BA16" s="281">
        <v>194688.7</v>
      </c>
      <c r="BB16" s="279">
        <v>1.0000005136407577</v>
      </c>
      <c r="BC16" s="281">
        <v>0</v>
      </c>
      <c r="BD16" s="279">
        <v>0</v>
      </c>
      <c r="BE16" s="281">
        <v>0</v>
      </c>
      <c r="BF16" s="279">
        <v>0</v>
      </c>
      <c r="BG16" s="68">
        <v>189909.69999999998</v>
      </c>
      <c r="BH16" s="70">
        <v>189909.69999999998</v>
      </c>
      <c r="BI16" s="69">
        <v>0.99999999999999989</v>
      </c>
      <c r="BJ16" s="70">
        <v>138767.09999999998</v>
      </c>
      <c r="BK16" s="69">
        <v>0.99999999999999978</v>
      </c>
      <c r="BL16" s="70">
        <v>51142.6</v>
      </c>
      <c r="BM16" s="69">
        <v>1.0000000000000002</v>
      </c>
      <c r="BN16" s="70">
        <v>0</v>
      </c>
      <c r="BO16" s="71">
        <v>0</v>
      </c>
      <c r="BP16" s="90">
        <f t="shared" si="0"/>
        <v>898.19999999995343</v>
      </c>
      <c r="BQ16" s="74">
        <v>100.47520918039376</v>
      </c>
    </row>
    <row r="17" spans="1:69">
      <c r="A17" s="256"/>
      <c r="B17" s="283" t="s">
        <v>42</v>
      </c>
      <c r="C17" s="258" t="s">
        <v>4</v>
      </c>
      <c r="D17" s="259">
        <v>144424.79999999999</v>
      </c>
      <c r="E17" s="284"/>
      <c r="F17" s="571">
        <v>138947.79999999999</v>
      </c>
      <c r="G17" s="284">
        <v>0.7453961203381827</v>
      </c>
      <c r="H17" s="532">
        <v>138947.75</v>
      </c>
      <c r="I17" s="285">
        <v>0.74540225013733441</v>
      </c>
      <c r="J17" s="259">
        <v>139815.19999999998</v>
      </c>
      <c r="K17" s="284">
        <v>0.74882826807109582</v>
      </c>
      <c r="L17" s="268">
        <v>139815.19999999998</v>
      </c>
      <c r="M17" s="284">
        <v>0.74882826807109582</v>
      </c>
      <c r="N17" s="268"/>
      <c r="O17" s="284">
        <v>0</v>
      </c>
      <c r="P17" s="268"/>
      <c r="Q17" s="285">
        <v>0</v>
      </c>
      <c r="R17" s="57">
        <v>144424.79999999999</v>
      </c>
      <c r="S17" s="75">
        <v>0.75174031311582412</v>
      </c>
      <c r="T17" s="59" t="e">
        <v>#REF!</v>
      </c>
      <c r="U17" s="75">
        <v>0</v>
      </c>
      <c r="V17" s="59" t="e">
        <v>#REF!</v>
      </c>
      <c r="W17" s="75">
        <v>0</v>
      </c>
      <c r="X17" s="59" t="e">
        <v>#REF!</v>
      </c>
      <c r="Y17" s="75">
        <v>0</v>
      </c>
      <c r="Z17" s="59" t="e">
        <v>#REF!</v>
      </c>
      <c r="AA17" s="76">
        <v>0</v>
      </c>
      <c r="AB17" s="61"/>
      <c r="AC17" s="62"/>
      <c r="AD17" s="63">
        <v>103.29692336741643</v>
      </c>
      <c r="AE17" s="259">
        <v>144424.79999999999</v>
      </c>
      <c r="AF17" s="284">
        <v>0.75174031311582401</v>
      </c>
      <c r="AG17" s="268">
        <v>144424.79999999999</v>
      </c>
      <c r="AH17" s="284">
        <v>0.75174031311582401</v>
      </c>
      <c r="AI17" s="268"/>
      <c r="AJ17" s="284">
        <v>0</v>
      </c>
      <c r="AK17" s="268"/>
      <c r="AL17" s="284">
        <v>0</v>
      </c>
      <c r="AM17" s="57">
        <v>153874.79999999999</v>
      </c>
      <c r="AN17" s="75">
        <v>0.8102524515598728</v>
      </c>
      <c r="AO17" s="59">
        <v>153874.79999999999</v>
      </c>
      <c r="AP17" s="75">
        <v>0.8102524515598728</v>
      </c>
      <c r="AQ17" s="59">
        <v>108606.9</v>
      </c>
      <c r="AR17" s="75">
        <v>0.78265597537168385</v>
      </c>
      <c r="AS17" s="59">
        <v>45267.9</v>
      </c>
      <c r="AT17" s="75">
        <v>0.88513098669211199</v>
      </c>
      <c r="AU17" s="59">
        <v>0</v>
      </c>
      <c r="AV17" s="76">
        <v>0</v>
      </c>
      <c r="AW17" s="61"/>
      <c r="AX17" s="62"/>
      <c r="AY17" s="63">
        <v>110.05584514416174</v>
      </c>
      <c r="AZ17" s="57">
        <v>146762.9</v>
      </c>
      <c r="BA17" s="268">
        <v>149238</v>
      </c>
      <c r="BB17" s="284">
        <v>0.76654719382644898</v>
      </c>
      <c r="BC17" s="268"/>
      <c r="BD17" s="284">
        <v>0</v>
      </c>
      <c r="BE17" s="268"/>
      <c r="BF17" s="284">
        <v>0</v>
      </c>
      <c r="BG17" s="57">
        <v>153874.79999999999</v>
      </c>
      <c r="BH17" s="59">
        <v>153874.79999999999</v>
      </c>
      <c r="BI17" s="75">
        <v>0.8102524515598728</v>
      </c>
      <c r="BJ17" s="59">
        <v>108606.9</v>
      </c>
      <c r="BK17" s="75">
        <v>0.78265597537168385</v>
      </c>
      <c r="BL17" s="59">
        <v>45267.9</v>
      </c>
      <c r="BM17" s="75">
        <v>0.88513098669211199</v>
      </c>
      <c r="BN17" s="59">
        <v>0</v>
      </c>
      <c r="BO17" s="76">
        <v>0</v>
      </c>
      <c r="BP17" s="90">
        <f t="shared" si="0"/>
        <v>7111.8999999999942</v>
      </c>
      <c r="BQ17" s="63">
        <v>104.8458431933411</v>
      </c>
    </row>
    <row r="18" spans="1:69">
      <c r="A18" s="256"/>
      <c r="B18" s="283" t="s">
        <v>41</v>
      </c>
      <c r="C18" s="258" t="s">
        <v>4</v>
      </c>
      <c r="D18" s="259">
        <v>22916.1</v>
      </c>
      <c r="E18" s="284"/>
      <c r="F18" s="571">
        <v>21357.4</v>
      </c>
      <c r="G18" s="284">
        <v>0.11457340886657225</v>
      </c>
      <c r="H18" s="532">
        <v>21356.53</v>
      </c>
      <c r="I18" s="285">
        <v>0.1145697250738172</v>
      </c>
      <c r="J18" s="259">
        <v>24355.946499999998</v>
      </c>
      <c r="K18" s="284">
        <v>0.13044662693918307</v>
      </c>
      <c r="L18" s="268">
        <v>24355.946499999998</v>
      </c>
      <c r="M18" s="284">
        <v>0.13044662693918307</v>
      </c>
      <c r="N18" s="268"/>
      <c r="O18" s="284">
        <v>0</v>
      </c>
      <c r="P18" s="268"/>
      <c r="Q18" s="285">
        <v>0</v>
      </c>
      <c r="R18" s="57">
        <v>22916.1</v>
      </c>
      <c r="S18" s="75">
        <v>0.11927976489767365</v>
      </c>
      <c r="T18" s="59" t="e">
        <v>#REF!</v>
      </c>
      <c r="U18" s="75">
        <v>0</v>
      </c>
      <c r="V18" s="59" t="e">
        <v>#REF!</v>
      </c>
      <c r="W18" s="75">
        <v>0</v>
      </c>
      <c r="X18" s="59" t="e">
        <v>#REF!</v>
      </c>
      <c r="Y18" s="75">
        <v>0</v>
      </c>
      <c r="Z18" s="59" t="e">
        <v>#REF!</v>
      </c>
      <c r="AA18" s="76">
        <v>0</v>
      </c>
      <c r="AB18" s="61"/>
      <c r="AC18" s="62"/>
      <c r="AD18" s="63">
        <v>94.08831637891798</v>
      </c>
      <c r="AE18" s="259">
        <v>22916.1</v>
      </c>
      <c r="AF18" s="284">
        <v>0.11927976489767364</v>
      </c>
      <c r="AG18" s="268">
        <v>22916.1</v>
      </c>
      <c r="AH18" s="284">
        <v>0.11927976489767364</v>
      </c>
      <c r="AI18" s="268"/>
      <c r="AJ18" s="284">
        <v>0</v>
      </c>
      <c r="AK18" s="268"/>
      <c r="AL18" s="284">
        <v>0</v>
      </c>
      <c r="AM18" s="57">
        <v>20409.099999999999</v>
      </c>
      <c r="AN18" s="75">
        <v>0.1074673910811296</v>
      </c>
      <c r="AO18" s="59">
        <v>20409.099999999999</v>
      </c>
      <c r="AP18" s="75">
        <v>0.1074673910811296</v>
      </c>
      <c r="AQ18" s="59">
        <v>16952.599999999999</v>
      </c>
      <c r="AR18" s="75">
        <v>0.12216584478597591</v>
      </c>
      <c r="AS18" s="59">
        <v>3456.5</v>
      </c>
      <c r="AT18" s="75">
        <v>6.7585535346267114E-2</v>
      </c>
      <c r="AU18" s="59">
        <v>0</v>
      </c>
      <c r="AV18" s="76">
        <v>0</v>
      </c>
      <c r="AW18" s="61"/>
      <c r="AX18" s="62"/>
      <c r="AY18" s="63">
        <v>83.7951421842711</v>
      </c>
      <c r="AZ18" s="57">
        <v>20039.300000000003</v>
      </c>
      <c r="BA18" s="268">
        <v>20254.5</v>
      </c>
      <c r="BB18" s="284">
        <v>0.10403536724800527</v>
      </c>
      <c r="BC18" s="268"/>
      <c r="BD18" s="284">
        <v>0</v>
      </c>
      <c r="BE18" s="268"/>
      <c r="BF18" s="284">
        <v>0</v>
      </c>
      <c r="BG18" s="57">
        <v>20409.099999999999</v>
      </c>
      <c r="BH18" s="59">
        <v>20409.099999999999</v>
      </c>
      <c r="BI18" s="75">
        <v>0.1074673910811296</v>
      </c>
      <c r="BJ18" s="59">
        <v>16952.599999999999</v>
      </c>
      <c r="BK18" s="75">
        <v>0.12216584478597591</v>
      </c>
      <c r="BL18" s="59">
        <v>3456.5</v>
      </c>
      <c r="BM18" s="75">
        <v>6.7585535346267114E-2</v>
      </c>
      <c r="BN18" s="59">
        <v>0</v>
      </c>
      <c r="BO18" s="76">
        <v>0</v>
      </c>
      <c r="BP18" s="90">
        <f t="shared" si="0"/>
        <v>369.79999999999563</v>
      </c>
      <c r="BQ18" s="63">
        <v>101.84537384040357</v>
      </c>
    </row>
    <row r="19" spans="1:69">
      <c r="A19" s="256"/>
      <c r="B19" s="283" t="s">
        <v>121</v>
      </c>
      <c r="C19" s="258" t="s">
        <v>4</v>
      </c>
      <c r="D19" s="259">
        <v>24779.699999999997</v>
      </c>
      <c r="E19" s="284"/>
      <c r="F19" s="571">
        <v>26102.799999999999</v>
      </c>
      <c r="G19" s="284">
        <v>0.1400304707952448</v>
      </c>
      <c r="H19" s="532">
        <v>26102.12</v>
      </c>
      <c r="I19" s="285">
        <v>0.14002802478884846</v>
      </c>
      <c r="J19" s="259">
        <v>22540.822</v>
      </c>
      <c r="K19" s="284">
        <v>0.12072510498972111</v>
      </c>
      <c r="L19" s="268">
        <v>22540.822</v>
      </c>
      <c r="M19" s="284">
        <v>0.12072510498972111</v>
      </c>
      <c r="N19" s="268"/>
      <c r="O19" s="284">
        <v>0</v>
      </c>
      <c r="P19" s="268"/>
      <c r="Q19" s="285">
        <v>0</v>
      </c>
      <c r="R19" s="57">
        <v>24779.699999999997</v>
      </c>
      <c r="S19" s="75">
        <v>0.12897992198650224</v>
      </c>
      <c r="T19" s="59" t="e">
        <v>#REF!</v>
      </c>
      <c r="U19" s="75">
        <v>0</v>
      </c>
      <c r="V19" s="59" t="e">
        <v>#REF!</v>
      </c>
      <c r="W19" s="75">
        <v>0</v>
      </c>
      <c r="X19" s="59" t="e">
        <v>#REF!</v>
      </c>
      <c r="Y19" s="75">
        <v>0</v>
      </c>
      <c r="Z19" s="59" t="e">
        <v>#REF!</v>
      </c>
      <c r="AA19" s="76">
        <v>0</v>
      </c>
      <c r="AB19" s="61"/>
      <c r="AC19" s="62"/>
      <c r="AD19" s="63">
        <v>109.93254815640705</v>
      </c>
      <c r="AE19" s="259">
        <v>24779.7</v>
      </c>
      <c r="AF19" s="284">
        <v>0.12897992198650224</v>
      </c>
      <c r="AG19" s="268">
        <v>24779.7</v>
      </c>
      <c r="AH19" s="284">
        <v>0.12897992198650224</v>
      </c>
      <c r="AI19" s="268"/>
      <c r="AJ19" s="284">
        <v>0</v>
      </c>
      <c r="AK19" s="268"/>
      <c r="AL19" s="284">
        <v>0</v>
      </c>
      <c r="AM19" s="57">
        <v>15625.8</v>
      </c>
      <c r="AN19" s="75">
        <v>8.2280157358997449E-2</v>
      </c>
      <c r="AO19" s="59">
        <v>15625.8</v>
      </c>
      <c r="AP19" s="75">
        <v>8.2280157358997449E-2</v>
      </c>
      <c r="AQ19" s="59">
        <v>13207.6</v>
      </c>
      <c r="AR19" s="75">
        <v>9.5178179842340144E-2</v>
      </c>
      <c r="AS19" s="59">
        <v>2418.1999999999998</v>
      </c>
      <c r="AT19" s="75">
        <v>4.7283477961621044E-2</v>
      </c>
      <c r="AU19" s="59">
        <v>0</v>
      </c>
      <c r="AV19" s="76">
        <v>0</v>
      </c>
      <c r="AW19" s="61"/>
      <c r="AX19" s="62"/>
      <c r="AY19" s="63">
        <v>69.322227911652917</v>
      </c>
      <c r="AZ19" s="57">
        <v>22209.300000000003</v>
      </c>
      <c r="BA19" s="268">
        <v>25196.2</v>
      </c>
      <c r="BB19" s="284">
        <v>0.12941795256630331</v>
      </c>
      <c r="BC19" s="268"/>
      <c r="BD19" s="284">
        <v>0</v>
      </c>
      <c r="BE19" s="268"/>
      <c r="BF19" s="284">
        <v>0</v>
      </c>
      <c r="BG19" s="57">
        <v>15625.8</v>
      </c>
      <c r="BH19" s="59">
        <v>15625.8</v>
      </c>
      <c r="BI19" s="75">
        <v>8.2280157358997449E-2</v>
      </c>
      <c r="BJ19" s="59">
        <v>13207.6</v>
      </c>
      <c r="BK19" s="75">
        <v>9.5178179842340144E-2</v>
      </c>
      <c r="BL19" s="59">
        <v>2418.1999999999998</v>
      </c>
      <c r="BM19" s="75">
        <v>4.7283477961621044E-2</v>
      </c>
      <c r="BN19" s="59">
        <v>0</v>
      </c>
      <c r="BO19" s="76">
        <v>0</v>
      </c>
      <c r="BP19" s="90">
        <f t="shared" si="0"/>
        <v>-6583.5000000000036</v>
      </c>
      <c r="BQ19" s="63">
        <v>70.357012602828533</v>
      </c>
    </row>
    <row r="20" spans="1:69">
      <c r="A20" s="256"/>
      <c r="B20" s="283" t="s">
        <v>138</v>
      </c>
      <c r="C20" s="258" t="s">
        <v>4</v>
      </c>
      <c r="D20" s="259">
        <v>0</v>
      </c>
      <c r="E20" s="273"/>
      <c r="F20" s="571">
        <v>0</v>
      </c>
      <c r="G20" s="273"/>
      <c r="H20" s="532">
        <v>0</v>
      </c>
      <c r="I20" s="274"/>
      <c r="J20" s="259">
        <v>0</v>
      </c>
      <c r="K20" s="273"/>
      <c r="L20" s="268">
        <v>0</v>
      </c>
      <c r="M20" s="273"/>
      <c r="N20" s="268"/>
      <c r="O20" s="273"/>
      <c r="P20" s="268"/>
      <c r="Q20" s="274"/>
      <c r="R20" s="57">
        <v>0</v>
      </c>
      <c r="S20" s="66"/>
      <c r="T20" s="59" t="e">
        <v>#REF!</v>
      </c>
      <c r="U20" s="66"/>
      <c r="V20" s="59" t="e">
        <v>#REF!</v>
      </c>
      <c r="W20" s="66"/>
      <c r="X20" s="59" t="e">
        <v>#REF!</v>
      </c>
      <c r="Y20" s="66"/>
      <c r="Z20" s="59" t="e">
        <v>#REF!</v>
      </c>
      <c r="AA20" s="67"/>
      <c r="AB20" s="61"/>
      <c r="AC20" s="62"/>
      <c r="AD20" s="63">
        <v>0</v>
      </c>
      <c r="AE20" s="259">
        <v>0</v>
      </c>
      <c r="AF20" s="273"/>
      <c r="AG20" s="268">
        <v>0</v>
      </c>
      <c r="AH20" s="273"/>
      <c r="AI20" s="268"/>
      <c r="AJ20" s="273"/>
      <c r="AK20" s="268"/>
      <c r="AL20" s="273"/>
      <c r="AM20" s="57">
        <v>0</v>
      </c>
      <c r="AN20" s="66"/>
      <c r="AO20" s="59">
        <v>0</v>
      </c>
      <c r="AP20" s="66"/>
      <c r="AQ20" s="59">
        <v>0</v>
      </c>
      <c r="AR20" s="66"/>
      <c r="AS20" s="59">
        <v>0</v>
      </c>
      <c r="AT20" s="66"/>
      <c r="AU20" s="59">
        <v>0</v>
      </c>
      <c r="AV20" s="67"/>
      <c r="AW20" s="61"/>
      <c r="AX20" s="62"/>
      <c r="AY20" s="63">
        <v>0</v>
      </c>
      <c r="AZ20" s="57">
        <v>0</v>
      </c>
      <c r="BA20" s="268">
        <v>0</v>
      </c>
      <c r="BB20" s="273"/>
      <c r="BC20" s="268"/>
      <c r="BD20" s="273"/>
      <c r="BE20" s="268"/>
      <c r="BF20" s="273"/>
      <c r="BG20" s="57">
        <v>0</v>
      </c>
      <c r="BH20" s="59">
        <v>0</v>
      </c>
      <c r="BI20" s="66"/>
      <c r="BJ20" s="59">
        <v>0</v>
      </c>
      <c r="BK20" s="66"/>
      <c r="BL20" s="59">
        <v>0</v>
      </c>
      <c r="BM20" s="66"/>
      <c r="BN20" s="59">
        <v>0</v>
      </c>
      <c r="BO20" s="67"/>
      <c r="BP20" s="90">
        <f t="shared" si="0"/>
        <v>0</v>
      </c>
      <c r="BQ20" s="63">
        <v>0</v>
      </c>
    </row>
    <row r="21" spans="1:69" ht="13.5">
      <c r="A21" s="256"/>
      <c r="B21" s="286" t="s">
        <v>37</v>
      </c>
      <c r="C21" s="258" t="s">
        <v>4</v>
      </c>
      <c r="D21" s="278">
        <v>0</v>
      </c>
      <c r="E21" s="287"/>
      <c r="F21" s="573">
        <v>0</v>
      </c>
      <c r="G21" s="287">
        <v>0</v>
      </c>
      <c r="H21" s="534">
        <v>0</v>
      </c>
      <c r="I21" s="288">
        <v>0</v>
      </c>
      <c r="J21" s="278">
        <v>0</v>
      </c>
      <c r="K21" s="287">
        <v>0</v>
      </c>
      <c r="L21" s="281">
        <v>0</v>
      </c>
      <c r="M21" s="287">
        <v>0</v>
      </c>
      <c r="N21" s="281"/>
      <c r="O21" s="287">
        <v>0</v>
      </c>
      <c r="P21" s="281"/>
      <c r="Q21" s="288">
        <v>0</v>
      </c>
      <c r="R21" s="68">
        <v>0</v>
      </c>
      <c r="S21" s="77">
        <v>0</v>
      </c>
      <c r="T21" s="70" t="e">
        <v>#REF!</v>
      </c>
      <c r="U21" s="77">
        <v>0</v>
      </c>
      <c r="V21" s="70" t="e">
        <v>#REF!</v>
      </c>
      <c r="W21" s="77">
        <v>0</v>
      </c>
      <c r="X21" s="70" t="e">
        <v>#REF!</v>
      </c>
      <c r="Y21" s="77">
        <v>0</v>
      </c>
      <c r="Z21" s="70" t="e">
        <v>#REF!</v>
      </c>
      <c r="AA21" s="78">
        <v>0</v>
      </c>
      <c r="AB21" s="79"/>
      <c r="AC21" s="80"/>
      <c r="AD21" s="81">
        <v>0</v>
      </c>
      <c r="AE21" s="278">
        <v>0</v>
      </c>
      <c r="AF21" s="287">
        <v>0</v>
      </c>
      <c r="AG21" s="281">
        <v>0</v>
      </c>
      <c r="AH21" s="287">
        <v>0</v>
      </c>
      <c r="AI21" s="281">
        <v>0</v>
      </c>
      <c r="AJ21" s="287">
        <v>0</v>
      </c>
      <c r="AK21" s="281">
        <v>0</v>
      </c>
      <c r="AL21" s="287">
        <v>0</v>
      </c>
      <c r="AM21" s="68">
        <v>0</v>
      </c>
      <c r="AN21" s="77">
        <v>0</v>
      </c>
      <c r="AO21" s="70">
        <v>0</v>
      </c>
      <c r="AP21" s="77">
        <v>0</v>
      </c>
      <c r="AQ21" s="70">
        <v>0</v>
      </c>
      <c r="AR21" s="77">
        <v>0</v>
      </c>
      <c r="AS21" s="70">
        <v>0</v>
      </c>
      <c r="AT21" s="77">
        <v>0</v>
      </c>
      <c r="AU21" s="70">
        <v>0</v>
      </c>
      <c r="AV21" s="78">
        <v>0</v>
      </c>
      <c r="AW21" s="79"/>
      <c r="AX21" s="80"/>
      <c r="AY21" s="81">
        <v>0</v>
      </c>
      <c r="AZ21" s="68">
        <v>0</v>
      </c>
      <c r="BA21" s="281">
        <v>0</v>
      </c>
      <c r="BB21" s="287">
        <v>0</v>
      </c>
      <c r="BC21" s="281">
        <v>0</v>
      </c>
      <c r="BD21" s="287">
        <v>0</v>
      </c>
      <c r="BE21" s="281">
        <v>0</v>
      </c>
      <c r="BF21" s="287">
        <v>0</v>
      </c>
      <c r="BG21" s="68">
        <v>0</v>
      </c>
      <c r="BH21" s="70">
        <v>0</v>
      </c>
      <c r="BI21" s="77">
        <v>0</v>
      </c>
      <c r="BJ21" s="70">
        <v>0</v>
      </c>
      <c r="BK21" s="77">
        <v>0</v>
      </c>
      <c r="BL21" s="70">
        <v>0</v>
      </c>
      <c r="BM21" s="77">
        <v>0</v>
      </c>
      <c r="BN21" s="70">
        <v>0</v>
      </c>
      <c r="BO21" s="78">
        <v>0</v>
      </c>
      <c r="BP21" s="90">
        <f t="shared" si="0"/>
        <v>0</v>
      </c>
      <c r="BQ21" s="81">
        <v>0</v>
      </c>
    </row>
    <row r="22" spans="1:69" ht="13.5">
      <c r="A22" s="256"/>
      <c r="B22" s="286" t="s">
        <v>126</v>
      </c>
      <c r="C22" s="258" t="s">
        <v>4</v>
      </c>
      <c r="D22" s="278"/>
      <c r="E22" s="290"/>
      <c r="F22" s="573">
        <v>0</v>
      </c>
      <c r="G22" s="290">
        <v>0</v>
      </c>
      <c r="H22" s="534">
        <v>0</v>
      </c>
      <c r="I22" s="289">
        <v>0</v>
      </c>
      <c r="J22" s="278">
        <v>0</v>
      </c>
      <c r="K22" s="290"/>
      <c r="L22" s="281">
        <v>0</v>
      </c>
      <c r="M22" s="290"/>
      <c r="N22" s="281"/>
      <c r="O22" s="290"/>
      <c r="P22" s="281"/>
      <c r="Q22" s="289"/>
      <c r="R22" s="68"/>
      <c r="S22" s="82"/>
      <c r="T22" s="70"/>
      <c r="U22" s="82"/>
      <c r="V22" s="70"/>
      <c r="W22" s="82"/>
      <c r="X22" s="70"/>
      <c r="Y22" s="82"/>
      <c r="Z22" s="70"/>
      <c r="AA22" s="83"/>
      <c r="AB22" s="79"/>
      <c r="AC22" s="80"/>
      <c r="AD22" s="84"/>
      <c r="AE22" s="278">
        <v>0</v>
      </c>
      <c r="AF22" s="290"/>
      <c r="AG22" s="281">
        <v>0</v>
      </c>
      <c r="AH22" s="290"/>
      <c r="AI22" s="291"/>
      <c r="AJ22" s="290"/>
      <c r="AK22" s="291"/>
      <c r="AL22" s="290"/>
      <c r="AM22" s="68"/>
      <c r="AN22" s="82"/>
      <c r="AO22" s="70"/>
      <c r="AP22" s="82"/>
      <c r="AQ22" s="70"/>
      <c r="AR22" s="82"/>
      <c r="AS22" s="70"/>
      <c r="AT22" s="82"/>
      <c r="AU22" s="70"/>
      <c r="AV22" s="83"/>
      <c r="AW22" s="79"/>
      <c r="AX22" s="80"/>
      <c r="AY22" s="84"/>
      <c r="AZ22" s="68"/>
      <c r="BA22" s="281">
        <v>0</v>
      </c>
      <c r="BB22" s="290"/>
      <c r="BC22" s="291"/>
      <c r="BD22" s="290"/>
      <c r="BE22" s="291"/>
      <c r="BF22" s="290"/>
      <c r="BG22" s="68"/>
      <c r="BH22" s="70"/>
      <c r="BI22" s="82"/>
      <c r="BJ22" s="70"/>
      <c r="BK22" s="82"/>
      <c r="BL22" s="70"/>
      <c r="BM22" s="82"/>
      <c r="BN22" s="70"/>
      <c r="BO22" s="83"/>
      <c r="BP22" s="597"/>
      <c r="BQ22" s="84"/>
    </row>
    <row r="23" spans="1:69">
      <c r="A23" s="256" t="s">
        <v>19</v>
      </c>
      <c r="B23" s="292" t="s">
        <v>7</v>
      </c>
      <c r="C23" s="293"/>
      <c r="D23" s="294">
        <v>-5.8207660913467407E-11</v>
      </c>
      <c r="E23" s="296"/>
      <c r="F23" s="571"/>
      <c r="G23" s="296"/>
      <c r="H23" s="532"/>
      <c r="I23" s="295"/>
      <c r="J23" s="294"/>
      <c r="K23" s="296"/>
      <c r="L23" s="296"/>
      <c r="M23" s="296"/>
      <c r="N23" s="296"/>
      <c r="O23" s="296"/>
      <c r="P23" s="296"/>
      <c r="Q23" s="295"/>
      <c r="R23" s="85">
        <v>-5.8207660913467407E-11</v>
      </c>
      <c r="S23" s="86"/>
      <c r="T23" s="87" t="e">
        <v>#REF!</v>
      </c>
      <c r="U23" s="86"/>
      <c r="V23" s="87" t="e">
        <v>#REF!</v>
      </c>
      <c r="W23" s="86"/>
      <c r="X23" s="87" t="e">
        <v>#REF!</v>
      </c>
      <c r="Y23" s="1"/>
      <c r="Z23" s="88" t="e">
        <v>#REF!</v>
      </c>
      <c r="AA23" s="89"/>
      <c r="AB23" s="90"/>
      <c r="AC23" s="91"/>
      <c r="AD23" s="63"/>
      <c r="AE23" s="294"/>
      <c r="AF23" s="296"/>
      <c r="AG23" s="296"/>
      <c r="AH23" s="296"/>
      <c r="AI23" s="296"/>
      <c r="AJ23" s="296"/>
      <c r="AK23" s="296"/>
      <c r="AL23" s="296"/>
      <c r="AM23" s="85">
        <v>2.9103830456733704E-11</v>
      </c>
      <c r="AN23" s="86"/>
      <c r="AO23" s="87">
        <v>2.9103830456733704E-11</v>
      </c>
      <c r="AP23" s="86"/>
      <c r="AQ23" s="87">
        <v>2.9103830456733704E-11</v>
      </c>
      <c r="AR23" s="86"/>
      <c r="AS23" s="87">
        <v>-7.2759576141834259E-12</v>
      </c>
      <c r="AT23" s="1"/>
      <c r="AU23" s="88">
        <v>0</v>
      </c>
      <c r="AV23" s="89"/>
      <c r="AW23" s="90"/>
      <c r="AX23" s="91"/>
      <c r="AY23" s="63"/>
      <c r="AZ23" s="85"/>
      <c r="BA23" s="296"/>
      <c r="BB23" s="296"/>
      <c r="BC23" s="296"/>
      <c r="BD23" s="296"/>
      <c r="BE23" s="296"/>
      <c r="BF23" s="296"/>
      <c r="BG23" s="85"/>
      <c r="BH23" s="87">
        <v>2.9103830456733704E-11</v>
      </c>
      <c r="BI23" s="86"/>
      <c r="BJ23" s="87">
        <v>2.9103830456733704E-11</v>
      </c>
      <c r="BK23" s="86"/>
      <c r="BL23" s="87">
        <v>-7.2759576141834259E-12</v>
      </c>
      <c r="BM23" s="1"/>
      <c r="BN23" s="88">
        <v>0</v>
      </c>
      <c r="BO23" s="89"/>
      <c r="BP23" s="90"/>
      <c r="BQ23" s="63"/>
    </row>
    <row r="24" spans="1:69" ht="12.75" customHeight="1">
      <c r="A24" s="613" t="s">
        <v>109</v>
      </c>
      <c r="B24" s="643" t="s">
        <v>228</v>
      </c>
      <c r="C24" s="297" t="s">
        <v>110</v>
      </c>
      <c r="D24" s="259">
        <v>36819.45018517047</v>
      </c>
      <c r="E24" s="269"/>
      <c r="F24" s="571">
        <v>36221</v>
      </c>
      <c r="G24" s="269">
        <v>166.79199512623484</v>
      </c>
      <c r="H24" s="532">
        <v>36162.050000000003</v>
      </c>
      <c r="I24" s="271">
        <v>166.69998018706033</v>
      </c>
      <c r="J24" s="259">
        <v>36616.137881666458</v>
      </c>
      <c r="K24" s="270">
        <v>166.70008131144962</v>
      </c>
      <c r="L24" s="265">
        <v>36616.137881666458</v>
      </c>
      <c r="M24" s="270">
        <v>166.70008131144962</v>
      </c>
      <c r="N24" s="265"/>
      <c r="O24" s="270">
        <v>0</v>
      </c>
      <c r="P24" s="265"/>
      <c r="Q24" s="271">
        <v>0</v>
      </c>
      <c r="R24" s="92">
        <v>36819.45018517047</v>
      </c>
      <c r="S24" s="93">
        <v>166.68928692125721</v>
      </c>
      <c r="T24" s="94" t="e">
        <v>#REF!</v>
      </c>
      <c r="U24" s="95">
        <v>0</v>
      </c>
      <c r="V24" s="94" t="e">
        <v>#REF!</v>
      </c>
      <c r="W24" s="95">
        <v>0</v>
      </c>
      <c r="X24" s="94" t="e">
        <v>#REF!</v>
      </c>
      <c r="Y24" s="95">
        <v>0</v>
      </c>
      <c r="Z24" s="94" t="e">
        <v>#REF!</v>
      </c>
      <c r="AA24" s="96">
        <v>0</v>
      </c>
      <c r="AB24" s="97"/>
      <c r="AC24" s="98"/>
      <c r="AD24" s="99">
        <v>100.55525327155219</v>
      </c>
      <c r="AE24" s="259">
        <v>36992.519999999997</v>
      </c>
      <c r="AF24" s="269">
        <v>166.68928692125718</v>
      </c>
      <c r="AG24" s="265">
        <v>36992.519999999997</v>
      </c>
      <c r="AH24" s="269">
        <v>166.68928692125718</v>
      </c>
      <c r="AI24" s="265"/>
      <c r="AJ24" s="269">
        <v>0</v>
      </c>
      <c r="AK24" s="265"/>
      <c r="AL24" s="269">
        <v>0</v>
      </c>
      <c r="AM24" s="92">
        <v>36766.006591611382</v>
      </c>
      <c r="AN24" s="93">
        <v>166.67</v>
      </c>
      <c r="AO24" s="94">
        <v>36766.006591611382</v>
      </c>
      <c r="AP24" s="95">
        <v>166.67</v>
      </c>
      <c r="AQ24" s="94">
        <v>25983.176897081332</v>
      </c>
      <c r="AR24" s="95">
        <v>166.67</v>
      </c>
      <c r="AS24" s="94">
        <v>10782.829694530052</v>
      </c>
      <c r="AT24" s="95">
        <v>166.67</v>
      </c>
      <c r="AU24" s="94">
        <v>0</v>
      </c>
      <c r="AV24" s="96">
        <v>0</v>
      </c>
      <c r="AW24" s="97"/>
      <c r="AX24" s="98"/>
      <c r="AY24" s="99">
        <v>100.40929688005124</v>
      </c>
      <c r="AZ24" s="92">
        <v>36410.427703393296</v>
      </c>
      <c r="BA24" s="265">
        <v>37413.919999999998</v>
      </c>
      <c r="BB24" s="269">
        <v>166.6703938239074</v>
      </c>
      <c r="BC24" s="265"/>
      <c r="BD24" s="269">
        <v>0</v>
      </c>
      <c r="BE24" s="265"/>
      <c r="BF24" s="269">
        <v>0</v>
      </c>
      <c r="BG24" s="92">
        <v>36766.006591611382</v>
      </c>
      <c r="BH24" s="94">
        <v>36766.006591611382</v>
      </c>
      <c r="BI24" s="95">
        <v>166.67</v>
      </c>
      <c r="BJ24" s="94">
        <v>25983.176897081332</v>
      </c>
      <c r="BK24" s="95">
        <v>166.67</v>
      </c>
      <c r="BL24" s="94">
        <v>10782.829694530052</v>
      </c>
      <c r="BM24" s="95">
        <v>166.67</v>
      </c>
      <c r="BN24" s="94">
        <v>0</v>
      </c>
      <c r="BO24" s="96">
        <v>0</v>
      </c>
      <c r="BP24" s="598">
        <f>BG24-AZ24</f>
        <v>355.57888821808592</v>
      </c>
      <c r="BQ24" s="99">
        <v>100.97658530988622</v>
      </c>
    </row>
    <row r="25" spans="1:69" ht="15.75" customHeight="1" thickBot="1">
      <c r="A25" s="649"/>
      <c r="B25" s="650"/>
      <c r="C25" s="300" t="s">
        <v>8</v>
      </c>
      <c r="D25" s="301">
        <v>184917.34682592994</v>
      </c>
      <c r="E25" s="587">
        <v>-6026.5439154533378</v>
      </c>
      <c r="F25" s="574">
        <v>170618.99</v>
      </c>
      <c r="G25" s="303">
        <v>915.29864598085896</v>
      </c>
      <c r="H25" s="544">
        <v>170339.32877640132</v>
      </c>
      <c r="I25" s="302">
        <v>913.80622541072262</v>
      </c>
      <c r="J25" s="301">
        <v>175229.47385913134</v>
      </c>
      <c r="K25" s="303">
        <v>938.50156080985971</v>
      </c>
      <c r="L25" s="304">
        <v>175229.47385913134</v>
      </c>
      <c r="M25" s="303">
        <v>938.50156080985971</v>
      </c>
      <c r="N25" s="304"/>
      <c r="O25" s="303">
        <v>0</v>
      </c>
      <c r="P25" s="304"/>
      <c r="Q25" s="302">
        <v>0</v>
      </c>
      <c r="R25" s="100">
        <v>184917.34682592994</v>
      </c>
      <c r="S25" s="101">
        <v>962.50660692257861</v>
      </c>
      <c r="T25" s="102" t="e">
        <v>#REF!</v>
      </c>
      <c r="U25" s="101">
        <v>0</v>
      </c>
      <c r="V25" s="102" t="e">
        <v>#REF!</v>
      </c>
      <c r="W25" s="101">
        <v>0</v>
      </c>
      <c r="X25" s="102" t="e">
        <v>#REF!</v>
      </c>
      <c r="Y25" s="101">
        <v>0</v>
      </c>
      <c r="Z25" s="102" t="e">
        <v>#REF!</v>
      </c>
      <c r="AA25" s="103">
        <v>0</v>
      </c>
      <c r="AB25" s="104">
        <v>-788.75317407006514</v>
      </c>
      <c r="AC25" s="105">
        <v>0.42473196845449079</v>
      </c>
      <c r="AD25" s="106">
        <v>105.52867776946404</v>
      </c>
      <c r="AE25" s="301">
        <v>185706.1</v>
      </c>
      <c r="AF25" s="303">
        <v>966.61211759696778</v>
      </c>
      <c r="AG25" s="304">
        <v>185706.1</v>
      </c>
      <c r="AH25" s="303">
        <v>966.61211759696778</v>
      </c>
      <c r="AI25" s="304">
        <v>0</v>
      </c>
      <c r="AJ25" s="303">
        <v>0</v>
      </c>
      <c r="AK25" s="304">
        <v>0</v>
      </c>
      <c r="AL25" s="303">
        <v>0</v>
      </c>
      <c r="AM25" s="100">
        <v>174394.41636786942</v>
      </c>
      <c r="AN25" s="101">
        <v>918.30178431048762</v>
      </c>
      <c r="AO25" s="102">
        <v>174394.41636786942</v>
      </c>
      <c r="AP25" s="101">
        <v>918.30178431048762</v>
      </c>
      <c r="AQ25" s="102">
        <v>123635.28678254757</v>
      </c>
      <c r="AR25" s="101">
        <v>890.9553257403777</v>
      </c>
      <c r="AS25" s="102">
        <v>50759.129585321862</v>
      </c>
      <c r="AT25" s="101">
        <v>992.50193743223588</v>
      </c>
      <c r="AU25" s="102">
        <v>0</v>
      </c>
      <c r="AV25" s="103">
        <v>0</v>
      </c>
      <c r="AW25" s="104">
        <v>-11311.683632130589</v>
      </c>
      <c r="AX25" s="105">
        <v>6.0911750514014287</v>
      </c>
      <c r="AY25" s="106">
        <v>99.52344918188065</v>
      </c>
      <c r="AZ25" s="100">
        <v>181665.96686629322</v>
      </c>
      <c r="BA25" s="304">
        <v>184423.16</v>
      </c>
      <c r="BB25" s="303">
        <v>947.2725162130705</v>
      </c>
      <c r="BC25" s="304">
        <v>0</v>
      </c>
      <c r="BD25" s="303">
        <v>0</v>
      </c>
      <c r="BE25" s="304">
        <v>0</v>
      </c>
      <c r="BF25" s="303">
        <v>0</v>
      </c>
      <c r="BG25" s="100">
        <v>184038.86364921601</v>
      </c>
      <c r="BH25" s="102">
        <v>184038.86364921601</v>
      </c>
      <c r="BI25" s="101">
        <v>969.08616910677028</v>
      </c>
      <c r="BJ25" s="102">
        <v>130775.06859225346</v>
      </c>
      <c r="BK25" s="101">
        <v>942.40687160179505</v>
      </c>
      <c r="BL25" s="102">
        <v>53263.795056962539</v>
      </c>
      <c r="BM25" s="101">
        <v>1041.4760895410586</v>
      </c>
      <c r="BN25" s="102">
        <v>0</v>
      </c>
      <c r="BO25" s="103">
        <v>0</v>
      </c>
      <c r="BP25" s="603">
        <f>BG25-AZ25</f>
        <v>2372.8967829227913</v>
      </c>
      <c r="BQ25" s="106">
        <v>101.30618674694819</v>
      </c>
    </row>
    <row r="26" spans="1:69" ht="13.5" customHeight="1">
      <c r="A26" s="305" t="s">
        <v>111</v>
      </c>
      <c r="B26" s="656" t="s">
        <v>230</v>
      </c>
      <c r="C26" s="306" t="s">
        <v>92</v>
      </c>
      <c r="D26" s="307">
        <v>32034.152675660764</v>
      </c>
      <c r="E26" s="333"/>
      <c r="F26" s="575">
        <v>28916.89</v>
      </c>
      <c r="G26" s="310"/>
      <c r="H26" s="545">
        <v>28867.73</v>
      </c>
      <c r="I26" s="309"/>
      <c r="J26" s="307">
        <v>31835.693737797792</v>
      </c>
      <c r="K26" s="310"/>
      <c r="L26" s="311">
        <v>31835.693737797792</v>
      </c>
      <c r="M26" s="310"/>
      <c r="N26" s="311"/>
      <c r="O26" s="310"/>
      <c r="P26" s="311"/>
      <c r="Q26" s="309"/>
      <c r="R26" s="107">
        <v>32034.152675660764</v>
      </c>
      <c r="S26" s="108"/>
      <c r="T26" s="109" t="e">
        <v>#REF!</v>
      </c>
      <c r="U26" s="108"/>
      <c r="V26" s="109" t="e">
        <v>#REF!</v>
      </c>
      <c r="W26" s="108"/>
      <c r="X26" s="109" t="e">
        <v>#REF!</v>
      </c>
      <c r="Y26" s="108"/>
      <c r="Z26" s="109" t="e">
        <v>#REF!</v>
      </c>
      <c r="AA26" s="110"/>
      <c r="AB26" s="111"/>
      <c r="AC26" s="112"/>
      <c r="AD26" s="113"/>
      <c r="AE26" s="307">
        <v>32187.75</v>
      </c>
      <c r="AF26" s="310"/>
      <c r="AG26" s="311">
        <v>32187.75</v>
      </c>
      <c r="AH26" s="310"/>
      <c r="AI26" s="311">
        <v>0</v>
      </c>
      <c r="AJ26" s="310"/>
      <c r="AK26" s="311">
        <v>0</v>
      </c>
      <c r="AL26" s="308"/>
      <c r="AM26" s="107">
        <v>32358.711990936652</v>
      </c>
      <c r="AN26" s="108"/>
      <c r="AO26" s="109">
        <v>32358.711990936652</v>
      </c>
      <c r="AP26" s="108"/>
      <c r="AQ26" s="109">
        <v>22804.293838292113</v>
      </c>
      <c r="AR26" s="108"/>
      <c r="AS26" s="109">
        <v>9554.4181526445409</v>
      </c>
      <c r="AT26" s="108"/>
      <c r="AU26" s="109">
        <v>0</v>
      </c>
      <c r="AV26" s="110"/>
      <c r="AW26" s="111"/>
      <c r="AX26" s="112"/>
      <c r="AY26" s="113"/>
      <c r="AZ26" s="50">
        <v>31687.234910899006</v>
      </c>
      <c r="BA26" s="348">
        <v>32934.89</v>
      </c>
      <c r="BB26" s="334"/>
      <c r="BC26" s="348">
        <v>0</v>
      </c>
      <c r="BD26" s="334"/>
      <c r="BE26" s="348">
        <v>0</v>
      </c>
      <c r="BF26" s="331"/>
      <c r="BG26" s="50">
        <v>32358.711990936652</v>
      </c>
      <c r="BH26" s="52">
        <v>32358.711990936652</v>
      </c>
      <c r="BI26" s="165"/>
      <c r="BJ26" s="52">
        <v>22804.293838292113</v>
      </c>
      <c r="BK26" s="165"/>
      <c r="BL26" s="52">
        <v>9554.4181526445409</v>
      </c>
      <c r="BM26" s="165"/>
      <c r="BN26" s="52">
        <v>0</v>
      </c>
      <c r="BO26" s="166"/>
      <c r="BP26" s="604">
        <f>BG26-AZ26</f>
        <v>671.47708003764637</v>
      </c>
      <c r="BQ26" s="113">
        <v>102.1</v>
      </c>
    </row>
    <row r="27" spans="1:69" s="320" customFormat="1" ht="15" customHeight="1">
      <c r="A27" s="312"/>
      <c r="B27" s="657"/>
      <c r="C27" s="313" t="s">
        <v>44</v>
      </c>
      <c r="D27" s="314">
        <v>5280.6893301865875</v>
      </c>
      <c r="E27" s="318"/>
      <c r="F27" s="576">
        <v>5400.0340285556294</v>
      </c>
      <c r="G27" s="318"/>
      <c r="H27" s="548">
        <v>5400.0340285556294</v>
      </c>
      <c r="I27" s="317"/>
      <c r="J27" s="316">
        <v>5013.1132702362547</v>
      </c>
      <c r="K27" s="318"/>
      <c r="L27" s="319">
        <v>5013.1132702362547</v>
      </c>
      <c r="M27" s="318"/>
      <c r="N27" s="319"/>
      <c r="O27" s="318"/>
      <c r="P27" s="319"/>
      <c r="Q27" s="317"/>
      <c r="R27" s="114">
        <v>5280.6893301865875</v>
      </c>
      <c r="S27" s="115"/>
      <c r="T27" s="116" t="e">
        <v>#REF!</v>
      </c>
      <c r="U27" s="115"/>
      <c r="V27" s="116" t="e">
        <v>#REF!</v>
      </c>
      <c r="W27" s="115"/>
      <c r="X27" s="116" t="e">
        <v>#REF!</v>
      </c>
      <c r="Y27" s="115"/>
      <c r="Z27" s="116" t="e">
        <v>#REF!</v>
      </c>
      <c r="AA27" s="117"/>
      <c r="AB27" s="118"/>
      <c r="AC27" s="119"/>
      <c r="AD27" s="522">
        <v>105.33752272343375</v>
      </c>
      <c r="AE27" s="316">
        <v>5279.9962718736169</v>
      </c>
      <c r="AF27" s="318"/>
      <c r="AG27" s="319">
        <v>5280</v>
      </c>
      <c r="AH27" s="318"/>
      <c r="AI27" s="319" t="e">
        <v>#DIV/0!</v>
      </c>
      <c r="AJ27" s="318"/>
      <c r="AK27" s="319" t="e">
        <v>#DIV/0!</v>
      </c>
      <c r="AL27" s="315"/>
      <c r="AM27" s="114">
        <v>5281.8073553650802</v>
      </c>
      <c r="AN27" s="115"/>
      <c r="AO27" s="116">
        <v>5281.8073553650802</v>
      </c>
      <c r="AP27" s="115"/>
      <c r="AQ27" s="116">
        <v>5268.8916513078157</v>
      </c>
      <c r="AR27" s="115"/>
      <c r="AS27" s="116">
        <v>5312.634299062197</v>
      </c>
      <c r="AT27" s="115"/>
      <c r="AU27" s="116" t="e">
        <v>#DIV/0!</v>
      </c>
      <c r="AV27" s="117"/>
      <c r="AW27" s="118"/>
      <c r="AX27" s="119"/>
      <c r="AY27" s="522">
        <v>105.35982473653867</v>
      </c>
      <c r="AZ27" s="114">
        <v>5348.8307433515383</v>
      </c>
      <c r="BA27" s="319">
        <v>5453.39</v>
      </c>
      <c r="BB27" s="318"/>
      <c r="BC27" s="319" t="e">
        <v>#DIV/0!</v>
      </c>
      <c r="BD27" s="318"/>
      <c r="BE27" s="319" t="e">
        <v>#DIV/0!</v>
      </c>
      <c r="BF27" s="315"/>
      <c r="BG27" s="114">
        <v>5538.5969467948617</v>
      </c>
      <c r="BH27" s="116">
        <v>5538.5969467948617</v>
      </c>
      <c r="BI27" s="115"/>
      <c r="BJ27" s="116">
        <v>5523.4364752286001</v>
      </c>
      <c r="BK27" s="115"/>
      <c r="BL27" s="116">
        <v>5574.7816566119</v>
      </c>
      <c r="BM27" s="115"/>
      <c r="BN27" s="116" t="e">
        <v>#DIV/0!</v>
      </c>
      <c r="BO27" s="117"/>
      <c r="BP27" s="605">
        <f>BG27-AZ27</f>
        <v>189.76620344332332</v>
      </c>
      <c r="BQ27" s="120">
        <v>103.54780722271309</v>
      </c>
    </row>
    <row r="28" spans="1:69" ht="14.25" customHeight="1" thickBot="1">
      <c r="A28" s="321"/>
      <c r="B28" s="658"/>
      <c r="C28" s="322" t="s">
        <v>16</v>
      </c>
      <c r="D28" s="323">
        <v>169162.40823592991</v>
      </c>
      <c r="E28" s="333"/>
      <c r="F28" s="577">
        <v>156152.19</v>
      </c>
      <c r="G28" s="326"/>
      <c r="H28" s="546">
        <v>155886.72432715617</v>
      </c>
      <c r="I28" s="325"/>
      <c r="J28" s="323">
        <v>159595.93874413133</v>
      </c>
      <c r="K28" s="326"/>
      <c r="L28" s="327">
        <v>159595.93874413133</v>
      </c>
      <c r="M28" s="326"/>
      <c r="N28" s="327"/>
      <c r="O28" s="326"/>
      <c r="P28" s="327"/>
      <c r="Q28" s="325"/>
      <c r="R28" s="121">
        <v>169162.40823592991</v>
      </c>
      <c r="S28" s="122"/>
      <c r="T28" s="123" t="e">
        <v>#REF!</v>
      </c>
      <c r="U28" s="122"/>
      <c r="V28" s="123" t="e">
        <v>#REF!</v>
      </c>
      <c r="W28" s="122"/>
      <c r="X28" s="123" t="e">
        <v>#REF!</v>
      </c>
      <c r="Y28" s="122"/>
      <c r="Z28" s="123" t="e">
        <v>#REF!</v>
      </c>
      <c r="AA28" s="124"/>
      <c r="AB28" s="125">
        <v>-788.79176407010527</v>
      </c>
      <c r="AC28" s="126">
        <v>0.46412838748423385</v>
      </c>
      <c r="AD28" s="127">
        <v>105.99418103435315</v>
      </c>
      <c r="AE28" s="323">
        <v>169951.2</v>
      </c>
      <c r="AF28" s="326"/>
      <c r="AG28" s="327">
        <v>169951.2</v>
      </c>
      <c r="AH28" s="326"/>
      <c r="AI28" s="327">
        <v>0</v>
      </c>
      <c r="AJ28" s="326"/>
      <c r="AK28" s="327">
        <v>0</v>
      </c>
      <c r="AL28" s="324"/>
      <c r="AM28" s="121">
        <v>170912.48300386942</v>
      </c>
      <c r="AN28" s="122"/>
      <c r="AO28" s="123">
        <v>170912.48300386942</v>
      </c>
      <c r="AP28" s="122"/>
      <c r="AQ28" s="123">
        <v>120153.35341854757</v>
      </c>
      <c r="AR28" s="122"/>
      <c r="AS28" s="123">
        <v>50759.129585321862</v>
      </c>
      <c r="AT28" s="122"/>
      <c r="AU28" s="123">
        <v>0</v>
      </c>
      <c r="AV28" s="124"/>
      <c r="AW28" s="125">
        <v>961.28300386940828</v>
      </c>
      <c r="AX28" s="126">
        <v>0.56562295757217851</v>
      </c>
      <c r="AY28" s="127">
        <v>107.09074701323138</v>
      </c>
      <c r="AZ28" s="121">
        <v>169489.65626321873</v>
      </c>
      <c r="BA28" s="327">
        <v>179606.9</v>
      </c>
      <c r="BB28" s="326"/>
      <c r="BC28" s="327">
        <v>0</v>
      </c>
      <c r="BD28" s="326"/>
      <c r="BE28" s="327">
        <v>0</v>
      </c>
      <c r="BF28" s="324"/>
      <c r="BG28" s="121">
        <v>179221.86343521602</v>
      </c>
      <c r="BH28" s="123">
        <v>179221.86343521602</v>
      </c>
      <c r="BI28" s="122"/>
      <c r="BJ28" s="123">
        <v>125958.06837825346</v>
      </c>
      <c r="BK28" s="122"/>
      <c r="BL28" s="123">
        <v>53263.795056962539</v>
      </c>
      <c r="BM28" s="122"/>
      <c r="BN28" s="123">
        <v>0</v>
      </c>
      <c r="BO28" s="124"/>
      <c r="BP28" s="605">
        <f>BG28-AZ28</f>
        <v>9732.2071719972882</v>
      </c>
      <c r="BQ28" s="127">
        <v>105.74206555524728</v>
      </c>
    </row>
    <row r="29" spans="1:69" ht="14.45" hidden="1" customHeight="1" thickTop="1">
      <c r="A29" s="328"/>
      <c r="B29" s="329" t="s">
        <v>91</v>
      </c>
      <c r="C29" s="330" t="s">
        <v>92</v>
      </c>
      <c r="D29" s="263">
        <v>0</v>
      </c>
      <c r="E29" s="333"/>
      <c r="F29" s="578">
        <v>0</v>
      </c>
      <c r="G29" s="334"/>
      <c r="H29" s="543"/>
      <c r="I29" s="332"/>
      <c r="J29" s="263">
        <v>0</v>
      </c>
      <c r="K29" s="333"/>
      <c r="L29" s="265">
        <v>0</v>
      </c>
      <c r="M29" s="333"/>
      <c r="N29" s="265"/>
      <c r="O29" s="333"/>
      <c r="P29" s="265"/>
      <c r="Q29" s="336"/>
      <c r="R29" s="57">
        <v>0</v>
      </c>
      <c r="S29" s="128"/>
      <c r="T29" s="59" t="e">
        <v>#REF!</v>
      </c>
      <c r="U29" s="128"/>
      <c r="V29" s="59" t="e">
        <v>#REF!</v>
      </c>
      <c r="W29" s="128"/>
      <c r="X29" s="59" t="e">
        <v>#REF!</v>
      </c>
      <c r="Y29" s="128"/>
      <c r="Z29" s="59" t="e">
        <v>#REF!</v>
      </c>
      <c r="AA29" s="129"/>
      <c r="AB29" s="111"/>
      <c r="AC29" s="112"/>
      <c r="AD29" s="113"/>
      <c r="AE29" s="263">
        <v>0</v>
      </c>
      <c r="AF29" s="334"/>
      <c r="AG29" s="265">
        <v>0</v>
      </c>
      <c r="AH29" s="333"/>
      <c r="AI29" s="265"/>
      <c r="AJ29" s="333"/>
      <c r="AK29" s="265"/>
      <c r="AL29" s="335"/>
      <c r="AM29" s="57">
        <v>0</v>
      </c>
      <c r="AN29" s="128"/>
      <c r="AO29" s="59">
        <v>0</v>
      </c>
      <c r="AP29" s="128"/>
      <c r="AQ29" s="59">
        <v>0</v>
      </c>
      <c r="AR29" s="128"/>
      <c r="AS29" s="59">
        <v>0</v>
      </c>
      <c r="AT29" s="128"/>
      <c r="AU29" s="59">
        <v>0</v>
      </c>
      <c r="AV29" s="129"/>
      <c r="AW29" s="111"/>
      <c r="AX29" s="112"/>
      <c r="AY29" s="113"/>
      <c r="AZ29" s="57">
        <v>0</v>
      </c>
      <c r="BA29" s="265"/>
      <c r="BB29" s="333"/>
      <c r="BC29" s="265"/>
      <c r="BD29" s="333"/>
      <c r="BE29" s="265"/>
      <c r="BF29" s="335"/>
      <c r="BG29" s="57">
        <v>0</v>
      </c>
      <c r="BH29" s="59">
        <v>0</v>
      </c>
      <c r="BI29" s="128"/>
      <c r="BJ29" s="59">
        <v>0</v>
      </c>
      <c r="BK29" s="128"/>
      <c r="BL29" s="59">
        <v>0</v>
      </c>
      <c r="BM29" s="128"/>
      <c r="BN29" s="59">
        <v>0</v>
      </c>
      <c r="BO29" s="129"/>
      <c r="BP29" s="604"/>
      <c r="BQ29" s="113"/>
    </row>
    <row r="30" spans="1:69" ht="13.9" hidden="1" customHeight="1" thickTop="1">
      <c r="A30" s="328"/>
      <c r="B30" s="337" t="s">
        <v>93</v>
      </c>
      <c r="C30" s="338" t="s">
        <v>44</v>
      </c>
      <c r="D30" s="261" t="e">
        <v>#DIV/0!</v>
      </c>
      <c r="E30" s="333"/>
      <c r="F30" s="579">
        <v>0</v>
      </c>
      <c r="G30" s="333"/>
      <c r="H30" s="535"/>
      <c r="I30" s="336"/>
      <c r="J30" s="261" t="e">
        <v>#DIV/0!</v>
      </c>
      <c r="K30" s="333"/>
      <c r="L30" s="339" t="e">
        <v>#DIV/0!</v>
      </c>
      <c r="M30" s="333"/>
      <c r="N30" s="339"/>
      <c r="O30" s="333"/>
      <c r="P30" s="339"/>
      <c r="Q30" s="336"/>
      <c r="R30" s="130" t="e">
        <v>#DIV/0!</v>
      </c>
      <c r="S30" s="131"/>
      <c r="T30" s="132" t="e">
        <v>#REF!</v>
      </c>
      <c r="U30" s="131"/>
      <c r="V30" s="132" t="e">
        <v>#REF!</v>
      </c>
      <c r="W30" s="131"/>
      <c r="X30" s="132" t="e">
        <v>#REF!</v>
      </c>
      <c r="Y30" s="131"/>
      <c r="Z30" s="132" t="e">
        <v>#REF!</v>
      </c>
      <c r="AA30" s="129"/>
      <c r="AB30" s="133"/>
      <c r="AC30" s="134"/>
      <c r="AD30" s="99">
        <v>0</v>
      </c>
      <c r="AE30" s="261">
        <v>0</v>
      </c>
      <c r="AF30" s="333"/>
      <c r="AG30" s="339">
        <v>0</v>
      </c>
      <c r="AH30" s="333"/>
      <c r="AI30" s="339">
        <v>0</v>
      </c>
      <c r="AJ30" s="333"/>
      <c r="AK30" s="339">
        <v>0</v>
      </c>
      <c r="AL30" s="335"/>
      <c r="AM30" s="130" t="e">
        <v>#DIV/0!</v>
      </c>
      <c r="AN30" s="131"/>
      <c r="AO30" s="132" t="e">
        <v>#DIV/0!</v>
      </c>
      <c r="AP30" s="131"/>
      <c r="AQ30" s="132">
        <v>0</v>
      </c>
      <c r="AR30" s="131"/>
      <c r="AS30" s="132">
        <v>0</v>
      </c>
      <c r="AT30" s="131"/>
      <c r="AU30" s="132">
        <v>0</v>
      </c>
      <c r="AV30" s="129"/>
      <c r="AW30" s="133"/>
      <c r="AX30" s="134"/>
      <c r="AY30" s="99">
        <v>0</v>
      </c>
      <c r="AZ30" s="130" t="e">
        <v>#DIV/0!</v>
      </c>
      <c r="BA30" s="339"/>
      <c r="BB30" s="333"/>
      <c r="BC30" s="339" t="e">
        <v>#DIV/0!</v>
      </c>
      <c r="BD30" s="333"/>
      <c r="BE30" s="339" t="e">
        <v>#DIV/0!</v>
      </c>
      <c r="BF30" s="335"/>
      <c r="BG30" s="130" t="e">
        <v>#DIV/0!</v>
      </c>
      <c r="BH30" s="132" t="e">
        <v>#DIV/0!</v>
      </c>
      <c r="BI30" s="131"/>
      <c r="BJ30" s="132">
        <v>0</v>
      </c>
      <c r="BK30" s="131"/>
      <c r="BL30" s="132">
        <v>0</v>
      </c>
      <c r="BM30" s="131"/>
      <c r="BN30" s="132">
        <v>0</v>
      </c>
      <c r="BO30" s="129"/>
      <c r="BP30" s="138"/>
      <c r="BQ30" s="99">
        <v>0</v>
      </c>
    </row>
    <row r="31" spans="1:69" ht="13.9" hidden="1" customHeight="1" thickTop="1">
      <c r="A31" s="340"/>
      <c r="B31" s="341" t="s">
        <v>50</v>
      </c>
      <c r="C31" s="297" t="s">
        <v>16</v>
      </c>
      <c r="D31" s="263">
        <v>0</v>
      </c>
      <c r="E31" s="333"/>
      <c r="F31" s="579">
        <v>0</v>
      </c>
      <c r="G31" s="333"/>
      <c r="H31" s="535"/>
      <c r="I31" s="336"/>
      <c r="J31" s="263">
        <v>0</v>
      </c>
      <c r="K31" s="333"/>
      <c r="L31" s="265">
        <v>0</v>
      </c>
      <c r="M31" s="333"/>
      <c r="N31" s="265"/>
      <c r="O31" s="333"/>
      <c r="P31" s="265"/>
      <c r="Q31" s="336"/>
      <c r="R31" s="57">
        <v>0</v>
      </c>
      <c r="S31" s="128"/>
      <c r="T31" s="59" t="e">
        <v>#REF!</v>
      </c>
      <c r="U31" s="128"/>
      <c r="V31" s="59" t="e">
        <v>#REF!</v>
      </c>
      <c r="W31" s="128"/>
      <c r="X31" s="59" t="e">
        <v>#REF!</v>
      </c>
      <c r="Y31" s="128"/>
      <c r="Z31" s="59" t="e">
        <v>#REF!</v>
      </c>
      <c r="AA31" s="129"/>
      <c r="AB31" s="133"/>
      <c r="AC31" s="134"/>
      <c r="AD31" s="99">
        <v>0</v>
      </c>
      <c r="AE31" s="263">
        <v>0</v>
      </c>
      <c r="AF31" s="333"/>
      <c r="AG31" s="265">
        <v>0</v>
      </c>
      <c r="AH31" s="333"/>
      <c r="AI31" s="265"/>
      <c r="AJ31" s="333"/>
      <c r="AK31" s="265"/>
      <c r="AL31" s="335"/>
      <c r="AM31" s="57">
        <v>0</v>
      </c>
      <c r="AN31" s="128"/>
      <c r="AO31" s="59">
        <v>0</v>
      </c>
      <c r="AP31" s="128"/>
      <c r="AQ31" s="59">
        <v>0</v>
      </c>
      <c r="AR31" s="128"/>
      <c r="AS31" s="59">
        <v>0</v>
      </c>
      <c r="AT31" s="128"/>
      <c r="AU31" s="59">
        <v>0</v>
      </c>
      <c r="AV31" s="129"/>
      <c r="AW31" s="133"/>
      <c r="AX31" s="134"/>
      <c r="AY31" s="99">
        <v>0</v>
      </c>
      <c r="AZ31" s="57">
        <v>0</v>
      </c>
      <c r="BA31" s="265"/>
      <c r="BB31" s="333"/>
      <c r="BC31" s="265"/>
      <c r="BD31" s="333"/>
      <c r="BE31" s="265"/>
      <c r="BF31" s="335"/>
      <c r="BG31" s="57">
        <v>0</v>
      </c>
      <c r="BH31" s="59">
        <v>0</v>
      </c>
      <c r="BI31" s="128"/>
      <c r="BJ31" s="59">
        <v>0</v>
      </c>
      <c r="BK31" s="128"/>
      <c r="BL31" s="59">
        <v>0</v>
      </c>
      <c r="BM31" s="128"/>
      <c r="BN31" s="59">
        <v>0</v>
      </c>
      <c r="BO31" s="129"/>
      <c r="BP31" s="138"/>
      <c r="BQ31" s="99">
        <v>0</v>
      </c>
    </row>
    <row r="32" spans="1:69" ht="14.25" thickTop="1">
      <c r="A32" s="328"/>
      <c r="B32" s="342" t="s">
        <v>94</v>
      </c>
      <c r="C32" s="313" t="s">
        <v>92</v>
      </c>
      <c r="D32" s="263">
        <v>271.03000000000003</v>
      </c>
      <c r="E32" s="333"/>
      <c r="F32" s="579">
        <v>191.17</v>
      </c>
      <c r="G32" s="333"/>
      <c r="H32" s="535">
        <v>191.17</v>
      </c>
      <c r="I32" s="336"/>
      <c r="J32" s="263">
        <v>324.77000000000004</v>
      </c>
      <c r="K32" s="333"/>
      <c r="L32" s="265">
        <v>324.77000000000004</v>
      </c>
      <c r="M32" s="333"/>
      <c r="N32" s="265"/>
      <c r="O32" s="333"/>
      <c r="P32" s="265"/>
      <c r="Q32" s="336"/>
      <c r="R32" s="57">
        <v>271.03000000000003</v>
      </c>
      <c r="S32" s="128"/>
      <c r="T32" s="59" t="e">
        <v>#REF!</v>
      </c>
      <c r="U32" s="128"/>
      <c r="V32" s="59" t="e">
        <v>#REF!</v>
      </c>
      <c r="W32" s="128"/>
      <c r="X32" s="59" t="e">
        <v>#REF!</v>
      </c>
      <c r="Y32" s="128"/>
      <c r="Z32" s="59" t="e">
        <v>#REF!</v>
      </c>
      <c r="AA32" s="129"/>
      <c r="AB32" s="133"/>
      <c r="AC32" s="134"/>
      <c r="AD32" s="99"/>
      <c r="AE32" s="263">
        <v>271.3</v>
      </c>
      <c r="AF32" s="333"/>
      <c r="AG32" s="265">
        <v>271.3</v>
      </c>
      <c r="AH32" s="333"/>
      <c r="AI32" s="265"/>
      <c r="AJ32" s="333"/>
      <c r="AK32" s="265"/>
      <c r="AL32" s="335"/>
      <c r="AM32" s="57">
        <v>373.35257057221486</v>
      </c>
      <c r="AN32" s="128"/>
      <c r="AO32" s="59">
        <v>373.35257057221486</v>
      </c>
      <c r="AP32" s="128"/>
      <c r="AQ32" s="59">
        <v>368.28138169354372</v>
      </c>
      <c r="AR32" s="128"/>
      <c r="AS32" s="59">
        <v>5.0711888786711166</v>
      </c>
      <c r="AT32" s="128"/>
      <c r="AU32" s="59">
        <v>0</v>
      </c>
      <c r="AV32" s="129"/>
      <c r="AW32" s="133"/>
      <c r="AX32" s="134"/>
      <c r="AY32" s="99"/>
      <c r="AZ32" s="57">
        <v>278.58075576484663</v>
      </c>
      <c r="BA32" s="265">
        <v>370.25</v>
      </c>
      <c r="BB32" s="333"/>
      <c r="BC32" s="265"/>
      <c r="BD32" s="333"/>
      <c r="BE32" s="265"/>
      <c r="BF32" s="335"/>
      <c r="BG32" s="57">
        <v>373.35257057221486</v>
      </c>
      <c r="BH32" s="59">
        <v>373.35257057221486</v>
      </c>
      <c r="BI32" s="128"/>
      <c r="BJ32" s="59">
        <v>368.28138169354372</v>
      </c>
      <c r="BK32" s="128"/>
      <c r="BL32" s="59">
        <v>5.0711888786711166</v>
      </c>
      <c r="BM32" s="128"/>
      <c r="BN32" s="59">
        <v>0</v>
      </c>
      <c r="BO32" s="129"/>
      <c r="BP32" s="138">
        <f>BG32-AZ32</f>
        <v>94.77181480736823</v>
      </c>
      <c r="BQ32" s="99">
        <f>BG32/AZ32*100</f>
        <v>134.01951242007766</v>
      </c>
    </row>
    <row r="33" spans="1:69">
      <c r="A33" s="328"/>
      <c r="B33" s="337" t="s">
        <v>93</v>
      </c>
      <c r="C33" s="338" t="s">
        <v>44</v>
      </c>
      <c r="D33" s="261">
        <v>5502.4755028594618</v>
      </c>
      <c r="E33" s="333"/>
      <c r="F33" s="579">
        <v>5914.2647905006033</v>
      </c>
      <c r="G33" s="333"/>
      <c r="H33" s="535"/>
      <c r="I33" s="336"/>
      <c r="J33" s="261">
        <v>5200.243415971303</v>
      </c>
      <c r="K33" s="333"/>
      <c r="L33" s="339">
        <v>5200.243415971303</v>
      </c>
      <c r="M33" s="333"/>
      <c r="N33" s="339"/>
      <c r="O33" s="333"/>
      <c r="P33" s="339"/>
      <c r="Q33" s="336"/>
      <c r="R33" s="130">
        <v>5502.4755028594618</v>
      </c>
      <c r="S33" s="131"/>
      <c r="T33" s="132" t="e">
        <v>#REF!</v>
      </c>
      <c r="U33" s="131"/>
      <c r="V33" s="132" t="e">
        <v>#REF!</v>
      </c>
      <c r="W33" s="131"/>
      <c r="X33" s="132" t="e">
        <v>#REF!</v>
      </c>
      <c r="Y33" s="131"/>
      <c r="Z33" s="132" t="e">
        <v>#REF!</v>
      </c>
      <c r="AA33" s="129"/>
      <c r="AB33" s="133"/>
      <c r="AC33" s="134"/>
      <c r="AD33" s="99">
        <v>105.81188345837668</v>
      </c>
      <c r="AE33" s="261">
        <v>5486.25</v>
      </c>
      <c r="AF33" s="333"/>
      <c r="AG33" s="339">
        <v>5486.25</v>
      </c>
      <c r="AH33" s="333"/>
      <c r="AI33" s="339">
        <v>5486.25</v>
      </c>
      <c r="AJ33" s="333"/>
      <c r="AK33" s="339">
        <v>5486.25</v>
      </c>
      <c r="AL33" s="335"/>
      <c r="AM33" s="130">
        <v>5503.707454169843</v>
      </c>
      <c r="AN33" s="131"/>
      <c r="AO33" s="132">
        <v>5503.707454169843</v>
      </c>
      <c r="AP33" s="131"/>
      <c r="AQ33" s="132">
        <v>5503.5451337046397</v>
      </c>
      <c r="AR33" s="131"/>
      <c r="AS33" s="132">
        <v>5515.4955391007989</v>
      </c>
      <c r="AT33" s="131"/>
      <c r="AU33" s="132">
        <v>0</v>
      </c>
      <c r="AV33" s="129"/>
      <c r="AW33" s="133"/>
      <c r="AX33" s="134"/>
      <c r="AY33" s="99">
        <v>105.83557372077091</v>
      </c>
      <c r="AZ33" s="130">
        <v>5575.5503419272954</v>
      </c>
      <c r="BA33" s="339">
        <v>5687.06</v>
      </c>
      <c r="BB33" s="333"/>
      <c r="BC33" s="339">
        <v>5687.0492910195817</v>
      </c>
      <c r="BD33" s="333"/>
      <c r="BE33" s="339">
        <v>5687.0492910195817</v>
      </c>
      <c r="BF33" s="335"/>
      <c r="BG33" s="130">
        <v>5775.0752285605968</v>
      </c>
      <c r="BH33" s="132">
        <v>5775.0752285605968</v>
      </c>
      <c r="BI33" s="131"/>
      <c r="BJ33" s="132">
        <v>5774.8432703161207</v>
      </c>
      <c r="BK33" s="131"/>
      <c r="BL33" s="132">
        <v>5791.9205689363998</v>
      </c>
      <c r="BM33" s="131"/>
      <c r="BN33" s="132">
        <v>0</v>
      </c>
      <c r="BO33" s="129"/>
      <c r="BP33" s="138">
        <f>BG33-AZ33</f>
        <v>199.52488663330132</v>
      </c>
      <c r="BQ33" s="99">
        <v>103.57856847122164</v>
      </c>
    </row>
    <row r="34" spans="1:69">
      <c r="A34" s="340"/>
      <c r="B34" s="341" t="s">
        <v>50</v>
      </c>
      <c r="C34" s="297" t="s">
        <v>16</v>
      </c>
      <c r="D34" s="263">
        <v>1491.3359355400003</v>
      </c>
      <c r="E34" s="333"/>
      <c r="F34" s="579">
        <v>1130.6300000000001</v>
      </c>
      <c r="G34" s="333"/>
      <c r="H34" s="535">
        <v>0</v>
      </c>
      <c r="I34" s="336"/>
      <c r="J34" s="263">
        <v>1688.8830542050002</v>
      </c>
      <c r="K34" s="333"/>
      <c r="L34" s="265">
        <v>1688.8830542050002</v>
      </c>
      <c r="M34" s="333"/>
      <c r="N34" s="265"/>
      <c r="O34" s="333"/>
      <c r="P34" s="265"/>
      <c r="Q34" s="336"/>
      <c r="R34" s="57">
        <v>1491.3359355400003</v>
      </c>
      <c r="S34" s="128"/>
      <c r="T34" s="59" t="e">
        <v>#REF!</v>
      </c>
      <c r="U34" s="128"/>
      <c r="V34" s="59" t="e">
        <v>#REF!</v>
      </c>
      <c r="W34" s="128"/>
      <c r="X34" s="59" t="e">
        <v>#REF!</v>
      </c>
      <c r="Y34" s="128"/>
      <c r="Z34" s="59" t="e">
        <v>#REF!</v>
      </c>
      <c r="AA34" s="129"/>
      <c r="AB34" s="133"/>
      <c r="AC34" s="134"/>
      <c r="AD34" s="99">
        <v>88.303090721814939</v>
      </c>
      <c r="AE34" s="263">
        <v>1486.94</v>
      </c>
      <c r="AF34" s="333"/>
      <c r="AG34" s="265">
        <v>1486.94</v>
      </c>
      <c r="AH34" s="333"/>
      <c r="AI34" s="265"/>
      <c r="AJ34" s="333"/>
      <c r="AK34" s="265"/>
      <c r="AL34" s="335"/>
      <c r="AM34" s="57">
        <v>2054.8233256917715</v>
      </c>
      <c r="AN34" s="128"/>
      <c r="AO34" s="59">
        <v>2054.8233256917715</v>
      </c>
      <c r="AP34" s="128"/>
      <c r="AQ34" s="59">
        <v>2026.8532060535235</v>
      </c>
      <c r="AR34" s="128"/>
      <c r="AS34" s="59">
        <v>27.970119638248129</v>
      </c>
      <c r="AT34" s="128"/>
      <c r="AU34" s="59">
        <v>0</v>
      </c>
      <c r="AV34" s="129"/>
      <c r="AW34" s="133"/>
      <c r="AX34" s="134"/>
      <c r="AY34" s="99">
        <v>121.66759093092023</v>
      </c>
      <c r="AZ34" s="57">
        <v>1553.241028059055</v>
      </c>
      <c r="BA34" s="265">
        <v>2105.63</v>
      </c>
      <c r="BB34" s="333"/>
      <c r="BC34" s="265"/>
      <c r="BD34" s="333"/>
      <c r="BE34" s="265"/>
      <c r="BF34" s="335"/>
      <c r="BG34" s="57">
        <v>2156.1391818310199</v>
      </c>
      <c r="BH34" s="59">
        <v>2156.1391818310199</v>
      </c>
      <c r="BI34" s="128"/>
      <c r="BJ34" s="59">
        <v>2126.7672586556832</v>
      </c>
      <c r="BK34" s="128"/>
      <c r="BL34" s="59">
        <v>29.371923175336757</v>
      </c>
      <c r="BM34" s="128"/>
      <c r="BN34" s="59">
        <v>0</v>
      </c>
      <c r="BO34" s="129"/>
      <c r="BP34" s="138">
        <f t="shared" ref="BP34:BP97" si="1">BG34-AZ34</f>
        <v>602.89815377196487</v>
      </c>
      <c r="BQ34" s="99">
        <v>138.81549243682753</v>
      </c>
    </row>
    <row r="35" spans="1:69" ht="13.5">
      <c r="A35" s="328"/>
      <c r="B35" s="342" t="s">
        <v>95</v>
      </c>
      <c r="C35" s="313" t="s">
        <v>92</v>
      </c>
      <c r="D35" s="263">
        <v>2168.0300000000002</v>
      </c>
      <c r="E35" s="333"/>
      <c r="F35" s="579">
        <v>2419.4499999999998</v>
      </c>
      <c r="G35" s="333"/>
      <c r="H35" s="535">
        <v>2419.46</v>
      </c>
      <c r="I35" s="336"/>
      <c r="J35" s="263">
        <v>2451.6600000000003</v>
      </c>
      <c r="K35" s="333"/>
      <c r="L35" s="265">
        <v>2451.6600000000003</v>
      </c>
      <c r="M35" s="333"/>
      <c r="N35" s="265"/>
      <c r="O35" s="333"/>
      <c r="P35" s="265"/>
      <c r="Q35" s="336"/>
      <c r="R35" s="57">
        <v>2168.0300000000002</v>
      </c>
      <c r="S35" s="128"/>
      <c r="T35" s="59" t="e">
        <v>#REF!</v>
      </c>
      <c r="U35" s="128"/>
      <c r="V35" s="59" t="e">
        <v>#REF!</v>
      </c>
      <c r="W35" s="128"/>
      <c r="X35" s="59" t="e">
        <v>#REF!</v>
      </c>
      <c r="Y35" s="128"/>
      <c r="Z35" s="59" t="e">
        <v>#REF!</v>
      </c>
      <c r="AA35" s="129"/>
      <c r="AB35" s="133"/>
      <c r="AC35" s="134"/>
      <c r="AD35" s="99"/>
      <c r="AE35" s="263">
        <v>2168.0300000000002</v>
      </c>
      <c r="AF35" s="333"/>
      <c r="AG35" s="265">
        <v>2168.0300000000002</v>
      </c>
      <c r="AH35" s="333"/>
      <c r="AI35" s="265"/>
      <c r="AJ35" s="333"/>
      <c r="AK35" s="265"/>
      <c r="AL35" s="335"/>
      <c r="AM35" s="57">
        <v>2224.166223217775</v>
      </c>
      <c r="AN35" s="128"/>
      <c r="AO35" s="59">
        <v>2224.166223217775</v>
      </c>
      <c r="AP35" s="128"/>
      <c r="AQ35" s="59">
        <v>1920.5909360298747</v>
      </c>
      <c r="AR35" s="128"/>
      <c r="AS35" s="59">
        <v>303.57528718790041</v>
      </c>
      <c r="AT35" s="128"/>
      <c r="AU35" s="59">
        <v>0</v>
      </c>
      <c r="AV35" s="129"/>
      <c r="AW35" s="133"/>
      <c r="AX35" s="134"/>
      <c r="AY35" s="99"/>
      <c r="AZ35" s="57">
        <v>2133.149197426058</v>
      </c>
      <c r="BA35" s="265">
        <v>2220.58</v>
      </c>
      <c r="BB35" s="333"/>
      <c r="BC35" s="265"/>
      <c r="BD35" s="333"/>
      <c r="BE35" s="265"/>
      <c r="BF35" s="335"/>
      <c r="BG35" s="57">
        <v>2224.166223217775</v>
      </c>
      <c r="BH35" s="59">
        <v>2224.166223217775</v>
      </c>
      <c r="BI35" s="128"/>
      <c r="BJ35" s="59">
        <v>1920.5909360298747</v>
      </c>
      <c r="BK35" s="128"/>
      <c r="BL35" s="59">
        <v>303.57528718790041</v>
      </c>
      <c r="BM35" s="128"/>
      <c r="BN35" s="59">
        <v>0</v>
      </c>
      <c r="BO35" s="129"/>
      <c r="BP35" s="138">
        <f t="shared" si="1"/>
        <v>91.01702579171706</v>
      </c>
      <c r="BQ35" s="99">
        <f>BG35/AZ35*100</f>
        <v>104.2667913665646</v>
      </c>
    </row>
    <row r="36" spans="1:69">
      <c r="A36" s="328"/>
      <c r="B36" s="337" t="s">
        <v>93</v>
      </c>
      <c r="C36" s="338" t="s">
        <v>44</v>
      </c>
      <c r="D36" s="261">
        <v>5402.2114956896348</v>
      </c>
      <c r="E36" s="333"/>
      <c r="F36" s="579">
        <v>5498.7414495029871</v>
      </c>
      <c r="G36" s="333"/>
      <c r="H36" s="535"/>
      <c r="I36" s="336"/>
      <c r="J36" s="261">
        <v>5113.1454582486949</v>
      </c>
      <c r="K36" s="333"/>
      <c r="L36" s="339">
        <v>5113.1454582486949</v>
      </c>
      <c r="M36" s="333"/>
      <c r="N36" s="339"/>
      <c r="O36" s="333"/>
      <c r="P36" s="339"/>
      <c r="Q36" s="336"/>
      <c r="R36" s="130">
        <v>5402.2114956896348</v>
      </c>
      <c r="S36" s="131"/>
      <c r="T36" s="132" t="e">
        <v>#REF!</v>
      </c>
      <c r="U36" s="131"/>
      <c r="V36" s="132" t="e">
        <v>#REF!</v>
      </c>
      <c r="W36" s="131"/>
      <c r="X36" s="132" t="e">
        <v>#REF!</v>
      </c>
      <c r="Y36" s="131"/>
      <c r="Z36" s="132" t="e">
        <v>#REF!</v>
      </c>
      <c r="AA36" s="129"/>
      <c r="AB36" s="133"/>
      <c r="AC36" s="134"/>
      <c r="AD36" s="99">
        <v>105.65338967571533</v>
      </c>
      <c r="AE36" s="261">
        <v>5394.3718490980291</v>
      </c>
      <c r="AF36" s="333"/>
      <c r="AG36" s="339">
        <v>5394.37</v>
      </c>
      <c r="AH36" s="333"/>
      <c r="AI36" s="339">
        <v>5394.3718490980291</v>
      </c>
      <c r="AJ36" s="333"/>
      <c r="AK36" s="339">
        <v>5394.3718490980291</v>
      </c>
      <c r="AL36" s="335"/>
      <c r="AM36" s="130">
        <v>5403.028400487372</v>
      </c>
      <c r="AN36" s="131"/>
      <c r="AO36" s="132">
        <v>5403.028400487372</v>
      </c>
      <c r="AP36" s="131"/>
      <c r="AQ36" s="132">
        <v>5401.4559107033001</v>
      </c>
      <c r="AR36" s="131"/>
      <c r="AS36" s="132">
        <v>5412.9768704509997</v>
      </c>
      <c r="AT36" s="131"/>
      <c r="AU36" s="132">
        <v>0</v>
      </c>
      <c r="AV36" s="129"/>
      <c r="AW36" s="133"/>
      <c r="AX36" s="134"/>
      <c r="AY36" s="99">
        <v>105.66936623660936</v>
      </c>
      <c r="AZ36" s="130">
        <v>5472.0407579312387</v>
      </c>
      <c r="BA36" s="339">
        <v>5581.48</v>
      </c>
      <c r="BB36" s="333"/>
      <c r="BC36" s="339">
        <v>5581.4652027848579</v>
      </c>
      <c r="BD36" s="333"/>
      <c r="BE36" s="339">
        <v>5581.4652027848579</v>
      </c>
      <c r="BF36" s="335"/>
      <c r="BG36" s="130">
        <v>5667.5566997672477</v>
      </c>
      <c r="BH36" s="132">
        <v>5667.5566997672477</v>
      </c>
      <c r="BI36" s="131"/>
      <c r="BJ36" s="132">
        <v>5665.27012028636</v>
      </c>
      <c r="BK36" s="131"/>
      <c r="BL36" s="132">
        <v>5682.0229096692001</v>
      </c>
      <c r="BM36" s="131"/>
      <c r="BN36" s="132">
        <v>0</v>
      </c>
      <c r="BO36" s="129"/>
      <c r="BP36" s="138">
        <f t="shared" si="1"/>
        <v>195.51594183600901</v>
      </c>
      <c r="BQ36" s="99">
        <v>103.57299863954094</v>
      </c>
    </row>
    <row r="37" spans="1:69">
      <c r="A37" s="340"/>
      <c r="B37" s="337" t="s">
        <v>50</v>
      </c>
      <c r="C37" s="297" t="s">
        <v>16</v>
      </c>
      <c r="D37" s="263">
        <v>11712.156589</v>
      </c>
      <c r="E37" s="333"/>
      <c r="F37" s="579">
        <v>13303.93</v>
      </c>
      <c r="G37" s="333"/>
      <c r="H37" s="535">
        <v>0</v>
      </c>
      <c r="I37" s="336"/>
      <c r="J37" s="263">
        <v>12535.694194169999</v>
      </c>
      <c r="K37" s="333"/>
      <c r="L37" s="265">
        <v>12535.694194169999</v>
      </c>
      <c r="M37" s="333"/>
      <c r="N37" s="265"/>
      <c r="O37" s="333"/>
      <c r="P37" s="265"/>
      <c r="Q37" s="336"/>
      <c r="R37" s="57">
        <v>11712.156589</v>
      </c>
      <c r="S37" s="128"/>
      <c r="T37" s="59" t="e">
        <v>#REF!</v>
      </c>
      <c r="U37" s="128"/>
      <c r="V37" s="59" t="e">
        <v>#REF!</v>
      </c>
      <c r="W37" s="128"/>
      <c r="X37" s="59" t="e">
        <v>#REF!</v>
      </c>
      <c r="Y37" s="128"/>
      <c r="Z37" s="59" t="e">
        <v>#REF!</v>
      </c>
      <c r="AA37" s="129"/>
      <c r="AB37" s="133"/>
      <c r="AC37" s="134"/>
      <c r="AD37" s="99">
        <v>93.43045871721246</v>
      </c>
      <c r="AE37" s="263">
        <v>11695.16</v>
      </c>
      <c r="AF37" s="333"/>
      <c r="AG37" s="265">
        <v>11695.16</v>
      </c>
      <c r="AH37" s="333"/>
      <c r="AI37" s="265"/>
      <c r="AJ37" s="333"/>
      <c r="AK37" s="265"/>
      <c r="AL37" s="335"/>
      <c r="AM37" s="57">
        <v>12017.233271450374</v>
      </c>
      <c r="AN37" s="128"/>
      <c r="AO37" s="59">
        <v>12017.233271450374</v>
      </c>
      <c r="AP37" s="128"/>
      <c r="AQ37" s="59">
        <v>10373.98726346175</v>
      </c>
      <c r="AR37" s="128"/>
      <c r="AS37" s="59">
        <v>1643.2460079886246</v>
      </c>
      <c r="AT37" s="128"/>
      <c r="AU37" s="59">
        <v>0</v>
      </c>
      <c r="AV37" s="129"/>
      <c r="AW37" s="133"/>
      <c r="AX37" s="134"/>
      <c r="AY37" s="99">
        <v>95.864122762656834</v>
      </c>
      <c r="AZ37" s="57">
        <v>11672.6793510637</v>
      </c>
      <c r="BA37" s="265">
        <v>12394.09</v>
      </c>
      <c r="BB37" s="333"/>
      <c r="BC37" s="265"/>
      <c r="BD37" s="333"/>
      <c r="BE37" s="265"/>
      <c r="BF37" s="335"/>
      <c r="BG37" s="57">
        <v>12605.588179793918</v>
      </c>
      <c r="BH37" s="59">
        <v>12605.588179793918</v>
      </c>
      <c r="BI37" s="128"/>
      <c r="BJ37" s="59">
        <v>10880.666443182861</v>
      </c>
      <c r="BK37" s="128"/>
      <c r="BL37" s="59">
        <v>1724.921736611057</v>
      </c>
      <c r="BM37" s="128"/>
      <c r="BN37" s="59">
        <v>0</v>
      </c>
      <c r="BO37" s="129"/>
      <c r="BP37" s="138">
        <f t="shared" si="1"/>
        <v>932.90882873021837</v>
      </c>
      <c r="BQ37" s="99">
        <v>107.99224240358495</v>
      </c>
    </row>
    <row r="38" spans="1:69" ht="13.5">
      <c r="A38" s="328"/>
      <c r="B38" s="342" t="s">
        <v>96</v>
      </c>
      <c r="C38" s="313" t="s">
        <v>92</v>
      </c>
      <c r="D38" s="263">
        <v>17274.112675660766</v>
      </c>
      <c r="E38" s="333"/>
      <c r="F38" s="579">
        <v>14932.92</v>
      </c>
      <c r="G38" s="333"/>
      <c r="H38" s="535">
        <v>14883.76</v>
      </c>
      <c r="I38" s="336"/>
      <c r="J38" s="263">
        <v>17994.863737797794</v>
      </c>
      <c r="K38" s="333"/>
      <c r="L38" s="265">
        <v>17994.863737797794</v>
      </c>
      <c r="M38" s="333"/>
      <c r="N38" s="265"/>
      <c r="O38" s="333"/>
      <c r="P38" s="265"/>
      <c r="Q38" s="336"/>
      <c r="R38" s="57">
        <v>17274.112675660766</v>
      </c>
      <c r="S38" s="128"/>
      <c r="T38" s="59" t="e">
        <v>#REF!</v>
      </c>
      <c r="U38" s="128"/>
      <c r="V38" s="59" t="e">
        <v>#REF!</v>
      </c>
      <c r="W38" s="128"/>
      <c r="X38" s="59" t="e">
        <v>#REF!</v>
      </c>
      <c r="Y38" s="128"/>
      <c r="Z38" s="59" t="e">
        <v>#REF!</v>
      </c>
      <c r="AA38" s="129"/>
      <c r="AB38" s="133"/>
      <c r="AC38" s="134"/>
      <c r="AD38" s="99"/>
      <c r="AE38" s="263">
        <v>17427.71</v>
      </c>
      <c r="AF38" s="333"/>
      <c r="AG38" s="265">
        <v>17427.71</v>
      </c>
      <c r="AH38" s="333"/>
      <c r="AI38" s="265"/>
      <c r="AJ38" s="333"/>
      <c r="AK38" s="265"/>
      <c r="AL38" s="335"/>
      <c r="AM38" s="57">
        <v>17291.934585991949</v>
      </c>
      <c r="AN38" s="128"/>
      <c r="AO38" s="59">
        <v>17291.934585991949</v>
      </c>
      <c r="AP38" s="128"/>
      <c r="AQ38" s="59">
        <v>10668.862475371416</v>
      </c>
      <c r="AR38" s="128"/>
      <c r="AS38" s="59">
        <v>6623.0721106205319</v>
      </c>
      <c r="AT38" s="128"/>
      <c r="AU38" s="59">
        <v>0</v>
      </c>
      <c r="AV38" s="129"/>
      <c r="AW38" s="133"/>
      <c r="AX38" s="134"/>
      <c r="AY38" s="99"/>
      <c r="AZ38" s="57">
        <v>17272.891942953742</v>
      </c>
      <c r="BA38" s="265">
        <v>17507.41</v>
      </c>
      <c r="BB38" s="333"/>
      <c r="BC38" s="265"/>
      <c r="BD38" s="333"/>
      <c r="BE38" s="265"/>
      <c r="BF38" s="335"/>
      <c r="BG38" s="57">
        <v>17291.934585991949</v>
      </c>
      <c r="BH38" s="59">
        <v>17291.934585991949</v>
      </c>
      <c r="BI38" s="128"/>
      <c r="BJ38" s="59">
        <v>10668.862475371416</v>
      </c>
      <c r="BK38" s="128"/>
      <c r="BL38" s="59">
        <v>6623.0721106205319</v>
      </c>
      <c r="BM38" s="128"/>
      <c r="BN38" s="59">
        <v>0</v>
      </c>
      <c r="BO38" s="129"/>
      <c r="BP38" s="138">
        <f t="shared" si="1"/>
        <v>19.042643038206734</v>
      </c>
      <c r="BQ38" s="99">
        <f>BG38/AZ38*100</f>
        <v>100.11024582971456</v>
      </c>
    </row>
    <row r="39" spans="1:69">
      <c r="A39" s="328"/>
      <c r="B39" s="337" t="s">
        <v>93</v>
      </c>
      <c r="C39" s="338" t="s">
        <v>44</v>
      </c>
      <c r="D39" s="261">
        <v>5367.8568694842097</v>
      </c>
      <c r="E39" s="333"/>
      <c r="F39" s="579">
        <v>5507.7841440254151</v>
      </c>
      <c r="G39" s="333"/>
      <c r="H39" s="535"/>
      <c r="I39" s="336"/>
      <c r="J39" s="261">
        <v>5088.3512571605561</v>
      </c>
      <c r="K39" s="333"/>
      <c r="L39" s="339">
        <v>5088.3512571605561</v>
      </c>
      <c r="M39" s="333"/>
      <c r="N39" s="339"/>
      <c r="O39" s="333"/>
      <c r="P39" s="339"/>
      <c r="Q39" s="336"/>
      <c r="R39" s="130">
        <v>5367.8568694842097</v>
      </c>
      <c r="S39" s="131"/>
      <c r="T39" s="132" t="e">
        <v>#REF!</v>
      </c>
      <c r="U39" s="131"/>
      <c r="V39" s="132" t="e">
        <v>#REF!</v>
      </c>
      <c r="W39" s="131"/>
      <c r="X39" s="132" t="e">
        <v>#REF!</v>
      </c>
      <c r="Y39" s="131"/>
      <c r="Z39" s="132" t="e">
        <v>#REF!</v>
      </c>
      <c r="AA39" s="129"/>
      <c r="AB39" s="133"/>
      <c r="AC39" s="134"/>
      <c r="AD39" s="99">
        <v>105.49304869490526</v>
      </c>
      <c r="AE39" s="261">
        <v>5368.21</v>
      </c>
      <c r="AF39" s="333"/>
      <c r="AG39" s="339">
        <v>5368.21</v>
      </c>
      <c r="AH39" s="333"/>
      <c r="AI39" s="339">
        <v>5368.21</v>
      </c>
      <c r="AJ39" s="333"/>
      <c r="AK39" s="339">
        <v>5368.21</v>
      </c>
      <c r="AL39" s="335"/>
      <c r="AM39" s="130">
        <v>5368.7400720491596</v>
      </c>
      <c r="AN39" s="131"/>
      <c r="AO39" s="132">
        <v>5368.7400720491596</v>
      </c>
      <c r="AP39" s="131"/>
      <c r="AQ39" s="132">
        <v>5364.3837746843592</v>
      </c>
      <c r="AR39" s="131"/>
      <c r="AS39" s="132">
        <v>5375.7574707291997</v>
      </c>
      <c r="AT39" s="131"/>
      <c r="AU39" s="132">
        <v>0</v>
      </c>
      <c r="AV39" s="129"/>
      <c r="AW39" s="133"/>
      <c r="AX39" s="134"/>
      <c r="AY39" s="99">
        <v>105.51040603759473</v>
      </c>
      <c r="AZ39" s="130">
        <v>5438.8387272002019</v>
      </c>
      <c r="BA39" s="339">
        <v>5547.62</v>
      </c>
      <c r="BB39" s="333"/>
      <c r="BC39" s="339">
        <v>5547.62</v>
      </c>
      <c r="BD39" s="333"/>
      <c r="BE39" s="339">
        <v>5547.62</v>
      </c>
      <c r="BF39" s="335"/>
      <c r="BG39" s="130">
        <v>5631.9985128862927</v>
      </c>
      <c r="BH39" s="132">
        <v>5631.9985128862927</v>
      </c>
      <c r="BI39" s="131"/>
      <c r="BJ39" s="132">
        <v>5625.6268622592997</v>
      </c>
      <c r="BK39" s="131"/>
      <c r="BL39" s="132">
        <v>5642.2623697709996</v>
      </c>
      <c r="BM39" s="131"/>
      <c r="BN39" s="132">
        <v>0</v>
      </c>
      <c r="BO39" s="129"/>
      <c r="BP39" s="138">
        <f t="shared" si="1"/>
        <v>193.1597856860908</v>
      </c>
      <c r="BQ39" s="99">
        <v>103.55148948837329</v>
      </c>
    </row>
    <row r="40" spans="1:69">
      <c r="A40" s="340"/>
      <c r="B40" s="337" t="s">
        <v>50</v>
      </c>
      <c r="C40" s="297" t="s">
        <v>16</v>
      </c>
      <c r="D40" s="263">
        <v>92724.964390289912</v>
      </c>
      <c r="E40" s="333"/>
      <c r="F40" s="579">
        <v>82247.3</v>
      </c>
      <c r="G40" s="333"/>
      <c r="H40" s="535">
        <v>0</v>
      </c>
      <c r="I40" s="336"/>
      <c r="J40" s="263">
        <v>91564.187522656313</v>
      </c>
      <c r="K40" s="333"/>
      <c r="L40" s="265">
        <v>91564.187522656313</v>
      </c>
      <c r="M40" s="333"/>
      <c r="N40" s="265"/>
      <c r="O40" s="333"/>
      <c r="P40" s="265"/>
      <c r="Q40" s="336"/>
      <c r="R40" s="57">
        <v>92724.964390289912</v>
      </c>
      <c r="S40" s="128"/>
      <c r="T40" s="59" t="e">
        <v>#REF!</v>
      </c>
      <c r="U40" s="128"/>
      <c r="V40" s="59" t="e">
        <v>#REF!</v>
      </c>
      <c r="W40" s="128"/>
      <c r="X40" s="59" t="e">
        <v>#REF!</v>
      </c>
      <c r="Y40" s="128"/>
      <c r="Z40" s="59" t="e">
        <v>#REF!</v>
      </c>
      <c r="AA40" s="129"/>
      <c r="AB40" s="133"/>
      <c r="AC40" s="134"/>
      <c r="AD40" s="99">
        <v>101.26771928964737</v>
      </c>
      <c r="AE40" s="263">
        <v>93555.61</v>
      </c>
      <c r="AF40" s="333"/>
      <c r="AG40" s="265">
        <v>93555.61</v>
      </c>
      <c r="AH40" s="333"/>
      <c r="AI40" s="265"/>
      <c r="AJ40" s="333"/>
      <c r="AK40" s="265"/>
      <c r="AL40" s="335"/>
      <c r="AM40" s="57">
        <v>92835.902135067765</v>
      </c>
      <c r="AN40" s="128"/>
      <c r="AO40" s="59">
        <v>92835.902135067765</v>
      </c>
      <c r="AP40" s="128"/>
      <c r="AQ40" s="59">
        <v>57231.872757221237</v>
      </c>
      <c r="AR40" s="128"/>
      <c r="AS40" s="59">
        <v>35604.029377846535</v>
      </c>
      <c r="AT40" s="128"/>
      <c r="AU40" s="59">
        <v>0</v>
      </c>
      <c r="AV40" s="129"/>
      <c r="AW40" s="133"/>
      <c r="AX40" s="134"/>
      <c r="AY40" s="99">
        <v>101.38887773355361</v>
      </c>
      <c r="AZ40" s="57">
        <v>93944.473630081149</v>
      </c>
      <c r="BA40" s="265">
        <v>97124.457864199998</v>
      </c>
      <c r="BB40" s="333"/>
      <c r="BC40" s="265"/>
      <c r="BD40" s="333"/>
      <c r="BE40" s="265"/>
      <c r="BF40" s="335"/>
      <c r="BG40" s="57">
        <v>97388.149873233706</v>
      </c>
      <c r="BH40" s="59">
        <v>97388.149873233706</v>
      </c>
      <c r="BI40" s="128"/>
      <c r="BJ40" s="59">
        <v>60019.039331199689</v>
      </c>
      <c r="BK40" s="128"/>
      <c r="BL40" s="59">
        <v>37369.110542034017</v>
      </c>
      <c r="BM40" s="128"/>
      <c r="BN40" s="59">
        <v>0</v>
      </c>
      <c r="BO40" s="129"/>
      <c r="BP40" s="138">
        <f t="shared" si="1"/>
        <v>3443.6762431525567</v>
      </c>
      <c r="BQ40" s="99">
        <v>103.66565068714154</v>
      </c>
    </row>
    <row r="41" spans="1:69" ht="13.5">
      <c r="A41" s="328"/>
      <c r="B41" s="342" t="s">
        <v>97</v>
      </c>
      <c r="C41" s="313" t="s">
        <v>92</v>
      </c>
      <c r="D41" s="263">
        <v>12320.98</v>
      </c>
      <c r="E41" s="333"/>
      <c r="F41" s="579">
        <v>11373.35</v>
      </c>
      <c r="G41" s="333"/>
      <c r="H41" s="535">
        <v>11373.34</v>
      </c>
      <c r="I41" s="336"/>
      <c r="J41" s="263">
        <v>11064.400000000001</v>
      </c>
      <c r="K41" s="333"/>
      <c r="L41" s="265">
        <v>11064.400000000001</v>
      </c>
      <c r="M41" s="333"/>
      <c r="N41" s="265"/>
      <c r="O41" s="333"/>
      <c r="P41" s="265"/>
      <c r="Q41" s="336"/>
      <c r="R41" s="57">
        <v>12320.98</v>
      </c>
      <c r="S41" s="128"/>
      <c r="T41" s="59" t="e">
        <v>#REF!</v>
      </c>
      <c r="U41" s="128"/>
      <c r="V41" s="59" t="e">
        <v>#REF!</v>
      </c>
      <c r="W41" s="128"/>
      <c r="X41" s="59" t="e">
        <v>#REF!</v>
      </c>
      <c r="Y41" s="128"/>
      <c r="Z41" s="59" t="e">
        <v>#REF!</v>
      </c>
      <c r="AA41" s="129"/>
      <c r="AB41" s="133"/>
      <c r="AC41" s="134"/>
      <c r="AD41" s="99"/>
      <c r="AE41" s="263">
        <v>12320.98</v>
      </c>
      <c r="AF41" s="333"/>
      <c r="AG41" s="265">
        <v>12320.98</v>
      </c>
      <c r="AH41" s="333"/>
      <c r="AI41" s="265"/>
      <c r="AJ41" s="333"/>
      <c r="AK41" s="265"/>
      <c r="AL41" s="335"/>
      <c r="AM41" s="57">
        <v>12469.258611154713</v>
      </c>
      <c r="AN41" s="128"/>
      <c r="AO41" s="59">
        <v>12469.258611154713</v>
      </c>
      <c r="AP41" s="128"/>
      <c r="AQ41" s="59">
        <v>9846.5590451972766</v>
      </c>
      <c r="AR41" s="128"/>
      <c r="AS41" s="59">
        <v>2622.6995659574377</v>
      </c>
      <c r="AT41" s="128"/>
      <c r="AU41" s="59">
        <v>0</v>
      </c>
      <c r="AV41" s="129"/>
      <c r="AW41" s="133"/>
      <c r="AX41" s="134"/>
      <c r="AY41" s="99"/>
      <c r="AZ41" s="57">
        <v>12002.613014754361</v>
      </c>
      <c r="BA41" s="265">
        <v>12836.66</v>
      </c>
      <c r="BB41" s="333"/>
      <c r="BC41" s="265"/>
      <c r="BD41" s="333"/>
      <c r="BE41" s="265"/>
      <c r="BF41" s="335"/>
      <c r="BG41" s="57">
        <v>12469.258611154713</v>
      </c>
      <c r="BH41" s="59">
        <v>12469.258611154713</v>
      </c>
      <c r="BI41" s="128"/>
      <c r="BJ41" s="59">
        <v>9846.5590451972766</v>
      </c>
      <c r="BK41" s="128"/>
      <c r="BL41" s="59">
        <v>2622.6995659574377</v>
      </c>
      <c r="BM41" s="128"/>
      <c r="BN41" s="59">
        <v>0</v>
      </c>
      <c r="BO41" s="129"/>
      <c r="BP41" s="138">
        <f t="shared" si="1"/>
        <v>466.64559640035259</v>
      </c>
      <c r="BQ41" s="99">
        <f>BG41/AZ41*100</f>
        <v>103.8878667155787</v>
      </c>
    </row>
    <row r="42" spans="1:69">
      <c r="A42" s="328"/>
      <c r="B42" s="337" t="s">
        <v>93</v>
      </c>
      <c r="C42" s="338" t="s">
        <v>44</v>
      </c>
      <c r="D42" s="261">
        <v>5132.2176743327236</v>
      </c>
      <c r="E42" s="333"/>
      <c r="F42" s="579">
        <v>5228.9193597313024</v>
      </c>
      <c r="G42" s="333"/>
      <c r="H42" s="535"/>
      <c r="I42" s="336"/>
      <c r="J42" s="261">
        <v>4863.0900883102559</v>
      </c>
      <c r="K42" s="333"/>
      <c r="L42" s="339">
        <v>4863.0900883102559</v>
      </c>
      <c r="M42" s="333"/>
      <c r="N42" s="339"/>
      <c r="O42" s="333"/>
      <c r="P42" s="339"/>
      <c r="Q42" s="336"/>
      <c r="R42" s="130">
        <v>5132.2176743327236</v>
      </c>
      <c r="S42" s="131"/>
      <c r="T42" s="132" t="e">
        <v>#REF!</v>
      </c>
      <c r="U42" s="131"/>
      <c r="V42" s="132" t="e">
        <v>#REF!</v>
      </c>
      <c r="W42" s="131"/>
      <c r="X42" s="132" t="e">
        <v>#REF!</v>
      </c>
      <c r="Y42" s="135"/>
      <c r="Z42" s="132" t="e">
        <v>#REF!</v>
      </c>
      <c r="AA42" s="129"/>
      <c r="AB42" s="133"/>
      <c r="AC42" s="134"/>
      <c r="AD42" s="99">
        <v>105.5340859645884</v>
      </c>
      <c r="AE42" s="261">
        <v>5130.5600000000004</v>
      </c>
      <c r="AF42" s="333"/>
      <c r="AG42" s="339">
        <v>5130.5600000000004</v>
      </c>
      <c r="AH42" s="333"/>
      <c r="AI42" s="339">
        <v>5130.5600000000004</v>
      </c>
      <c r="AJ42" s="333"/>
      <c r="AK42" s="339">
        <v>5130.5600000000004</v>
      </c>
      <c r="AL42" s="335"/>
      <c r="AM42" s="130">
        <v>5132.9855501114189</v>
      </c>
      <c r="AN42" s="131"/>
      <c r="AO42" s="132">
        <v>5132.9855501114189</v>
      </c>
      <c r="AP42" s="131"/>
      <c r="AQ42" s="132">
        <v>5130.7913718806003</v>
      </c>
      <c r="AR42" s="131"/>
      <c r="AS42" s="132">
        <v>5141.2232856820001</v>
      </c>
      <c r="AT42" s="135"/>
      <c r="AU42" s="132">
        <v>0</v>
      </c>
      <c r="AV42" s="129"/>
      <c r="AW42" s="133"/>
      <c r="AX42" s="134"/>
      <c r="AY42" s="99">
        <v>105.54987583820275</v>
      </c>
      <c r="AZ42" s="130">
        <v>5192.1412593581153</v>
      </c>
      <c r="BA42" s="339">
        <v>5295.98</v>
      </c>
      <c r="BB42" s="333"/>
      <c r="BC42" s="339">
        <v>5295.9804185824032</v>
      </c>
      <c r="BD42" s="333"/>
      <c r="BE42" s="339">
        <v>5295.9804185824032</v>
      </c>
      <c r="BF42" s="335"/>
      <c r="BG42" s="130">
        <v>5378.9874997344496</v>
      </c>
      <c r="BH42" s="132">
        <v>5378.9874997344496</v>
      </c>
      <c r="BI42" s="131"/>
      <c r="BJ42" s="132">
        <v>5375.6439282241408</v>
      </c>
      <c r="BK42" s="131"/>
      <c r="BL42" s="132">
        <v>5391.5404717657993</v>
      </c>
      <c r="BM42" s="135"/>
      <c r="BN42" s="132">
        <v>0</v>
      </c>
      <c r="BO42" s="129"/>
      <c r="BP42" s="138">
        <f t="shared" si="1"/>
        <v>186.84624037633421</v>
      </c>
      <c r="BQ42" s="99">
        <v>103.59863553480118</v>
      </c>
    </row>
    <row r="43" spans="1:69">
      <c r="A43" s="340"/>
      <c r="B43" s="337" t="s">
        <v>50</v>
      </c>
      <c r="C43" s="297" t="s">
        <v>16</v>
      </c>
      <c r="D43" s="263">
        <v>63233.951321100001</v>
      </c>
      <c r="E43" s="333"/>
      <c r="F43" s="579">
        <v>59470.33</v>
      </c>
      <c r="G43" s="333"/>
      <c r="H43" s="535"/>
      <c r="I43" s="336"/>
      <c r="J43" s="263">
        <v>53807.173973099998</v>
      </c>
      <c r="K43" s="333"/>
      <c r="L43" s="265">
        <v>53807.173973099998</v>
      </c>
      <c r="M43" s="333"/>
      <c r="N43" s="265"/>
      <c r="O43" s="333"/>
      <c r="P43" s="265"/>
      <c r="Q43" s="336"/>
      <c r="R43" s="57">
        <v>63233.951321100001</v>
      </c>
      <c r="S43" s="128"/>
      <c r="T43" s="59" t="e">
        <v>#REF!</v>
      </c>
      <c r="U43" s="136"/>
      <c r="V43" s="59" t="e">
        <v>#REF!</v>
      </c>
      <c r="W43" s="136"/>
      <c r="X43" s="59" t="e">
        <v>#REF!</v>
      </c>
      <c r="Y43" s="136"/>
      <c r="Z43" s="59" t="e">
        <v>#REF!</v>
      </c>
      <c r="AA43" s="129"/>
      <c r="AB43" s="133"/>
      <c r="AC43" s="134"/>
      <c r="AD43" s="99">
        <v>117.51955483243324</v>
      </c>
      <c r="AE43" s="263">
        <v>63213.5</v>
      </c>
      <c r="AF43" s="333"/>
      <c r="AG43" s="265">
        <v>63213.5</v>
      </c>
      <c r="AH43" s="333"/>
      <c r="AI43" s="265"/>
      <c r="AJ43" s="333"/>
      <c r="AK43" s="265"/>
      <c r="AL43" s="335"/>
      <c r="AM43" s="57">
        <v>64004.524271659524</v>
      </c>
      <c r="AN43" s="128"/>
      <c r="AO43" s="59">
        <v>64004.524271659524</v>
      </c>
      <c r="AP43" s="136"/>
      <c r="AQ43" s="59">
        <v>50520.640191811071</v>
      </c>
      <c r="AR43" s="136"/>
      <c r="AS43" s="59">
        <v>13483.884079848453</v>
      </c>
      <c r="AT43" s="136"/>
      <c r="AU43" s="59">
        <v>0</v>
      </c>
      <c r="AV43" s="129"/>
      <c r="AW43" s="133"/>
      <c r="AX43" s="134"/>
      <c r="AY43" s="99">
        <v>118.95165559829908</v>
      </c>
      <c r="AZ43" s="57">
        <v>62319.262254014822</v>
      </c>
      <c r="BA43" s="265">
        <v>67982.7</v>
      </c>
      <c r="BB43" s="333"/>
      <c r="BC43" s="265"/>
      <c r="BD43" s="333"/>
      <c r="BE43" s="265"/>
      <c r="BF43" s="335"/>
      <c r="BG43" s="57">
        <v>67071.986200357351</v>
      </c>
      <c r="BH43" s="59">
        <v>67071.986200357351</v>
      </c>
      <c r="BI43" s="136"/>
      <c r="BJ43" s="59">
        <v>52931.595345215232</v>
      </c>
      <c r="BK43" s="136"/>
      <c r="BL43" s="59">
        <v>14140.390855142123</v>
      </c>
      <c r="BM43" s="136"/>
      <c r="BN43" s="59">
        <v>0</v>
      </c>
      <c r="BO43" s="129"/>
      <c r="BP43" s="138">
        <f t="shared" si="1"/>
        <v>4752.7239463425285</v>
      </c>
      <c r="BQ43" s="99">
        <v>107.62641240355239</v>
      </c>
    </row>
    <row r="44" spans="1:69">
      <c r="A44" s="328" t="s">
        <v>98</v>
      </c>
      <c r="B44" s="646" t="s">
        <v>99</v>
      </c>
      <c r="C44" s="297" t="s">
        <v>45</v>
      </c>
      <c r="D44" s="263">
        <v>0</v>
      </c>
      <c r="E44" s="333"/>
      <c r="F44" s="579"/>
      <c r="G44" s="333"/>
      <c r="H44" s="535"/>
      <c r="I44" s="336"/>
      <c r="J44" s="263">
        <v>0</v>
      </c>
      <c r="K44" s="343"/>
      <c r="L44" s="265">
        <v>0</v>
      </c>
      <c r="M44" s="343"/>
      <c r="N44" s="265"/>
      <c r="O44" s="343"/>
      <c r="P44" s="265"/>
      <c r="Q44" s="367"/>
      <c r="R44" s="57">
        <v>0</v>
      </c>
      <c r="S44" s="136"/>
      <c r="T44" s="59" t="e">
        <v>#REF!</v>
      </c>
      <c r="U44" s="136"/>
      <c r="V44" s="59" t="e">
        <v>#REF!</v>
      </c>
      <c r="W44" s="136"/>
      <c r="X44" s="59" t="e">
        <v>#REF!</v>
      </c>
      <c r="Y44" s="136"/>
      <c r="Z44" s="59" t="e">
        <v>#REF!</v>
      </c>
      <c r="AA44" s="129"/>
      <c r="AB44" s="111"/>
      <c r="AC44" s="112"/>
      <c r="AD44" s="113"/>
      <c r="AE44" s="263">
        <v>0</v>
      </c>
      <c r="AF44" s="334"/>
      <c r="AG44" s="265">
        <v>0</v>
      </c>
      <c r="AH44" s="333"/>
      <c r="AI44" s="265"/>
      <c r="AJ44" s="333"/>
      <c r="AK44" s="265"/>
      <c r="AL44" s="335"/>
      <c r="AM44" s="57">
        <v>170.3</v>
      </c>
      <c r="AN44" s="136"/>
      <c r="AO44" s="59">
        <v>170.3</v>
      </c>
      <c r="AP44" s="136"/>
      <c r="AQ44" s="59">
        <v>170.3</v>
      </c>
      <c r="AR44" s="136"/>
      <c r="AS44" s="59">
        <v>0</v>
      </c>
      <c r="AT44" s="136"/>
      <c r="AU44" s="59">
        <v>0</v>
      </c>
      <c r="AV44" s="129"/>
      <c r="AW44" s="111"/>
      <c r="AX44" s="112"/>
      <c r="AY44" s="113"/>
      <c r="AZ44" s="57">
        <v>0</v>
      </c>
      <c r="BA44" s="265">
        <v>170.3</v>
      </c>
      <c r="BB44" s="333"/>
      <c r="BC44" s="265"/>
      <c r="BD44" s="333"/>
      <c r="BE44" s="265"/>
      <c r="BF44" s="335"/>
      <c r="BG44" s="57">
        <v>170.3</v>
      </c>
      <c r="BH44" s="59">
        <v>170.3</v>
      </c>
      <c r="BI44" s="136"/>
      <c r="BJ44" s="59">
        <v>170.3</v>
      </c>
      <c r="BK44" s="136"/>
      <c r="BL44" s="59">
        <v>0</v>
      </c>
      <c r="BM44" s="136"/>
      <c r="BN44" s="59">
        <v>0</v>
      </c>
      <c r="BO44" s="129"/>
      <c r="BP44" s="138">
        <f t="shared" si="1"/>
        <v>170.3</v>
      </c>
      <c r="BQ44" s="113">
        <v>0</v>
      </c>
    </row>
    <row r="45" spans="1:69">
      <c r="A45" s="328"/>
      <c r="B45" s="647"/>
      <c r="C45" s="313" t="s">
        <v>100</v>
      </c>
      <c r="D45" s="261" t="e">
        <v>#DIV/0!</v>
      </c>
      <c r="E45" s="333"/>
      <c r="F45" s="579">
        <v>0</v>
      </c>
      <c r="G45" s="333"/>
      <c r="H45" s="535"/>
      <c r="I45" s="336"/>
      <c r="J45" s="261" t="e">
        <v>#DIV/0!</v>
      </c>
      <c r="K45" s="343"/>
      <c r="L45" s="339" t="e">
        <v>#DIV/0!</v>
      </c>
      <c r="M45" s="343"/>
      <c r="N45" s="339"/>
      <c r="O45" s="343"/>
      <c r="P45" s="339"/>
      <c r="Q45" s="367"/>
      <c r="R45" s="130" t="e">
        <v>#DIV/0!</v>
      </c>
      <c r="S45" s="135"/>
      <c r="T45" s="132" t="e">
        <v>#REF!</v>
      </c>
      <c r="U45" s="135"/>
      <c r="V45" s="132" t="e">
        <v>#REF!</v>
      </c>
      <c r="W45" s="135"/>
      <c r="X45" s="132" t="e">
        <v>#REF!</v>
      </c>
      <c r="Y45" s="135"/>
      <c r="Z45" s="132" t="e">
        <v>#REF!</v>
      </c>
      <c r="AA45" s="129"/>
      <c r="AB45" s="133"/>
      <c r="AC45" s="134"/>
      <c r="AD45" s="99">
        <v>0</v>
      </c>
      <c r="AE45" s="261">
        <v>0</v>
      </c>
      <c r="AF45" s="333"/>
      <c r="AG45" s="339">
        <v>0</v>
      </c>
      <c r="AH45" s="333"/>
      <c r="AI45" s="339">
        <v>0</v>
      </c>
      <c r="AJ45" s="333"/>
      <c r="AK45" s="339">
        <v>0</v>
      </c>
      <c r="AL45" s="335"/>
      <c r="AM45" s="130">
        <v>20445.88</v>
      </c>
      <c r="AN45" s="135"/>
      <c r="AO45" s="132">
        <v>20445.88</v>
      </c>
      <c r="AP45" s="135"/>
      <c r="AQ45" s="132">
        <v>20445.88</v>
      </c>
      <c r="AR45" s="135"/>
      <c r="AS45" s="132">
        <v>0</v>
      </c>
      <c r="AT45" s="135"/>
      <c r="AU45" s="132">
        <v>0</v>
      </c>
      <c r="AV45" s="129"/>
      <c r="AW45" s="133"/>
      <c r="AX45" s="134"/>
      <c r="AY45" s="99">
        <v>0</v>
      </c>
      <c r="AZ45" s="130">
        <v>0</v>
      </c>
      <c r="BA45" s="339">
        <v>28285.38</v>
      </c>
      <c r="BB45" s="333"/>
      <c r="BC45" s="339">
        <v>28285.38</v>
      </c>
      <c r="BD45" s="333"/>
      <c r="BE45" s="339">
        <v>28285.38</v>
      </c>
      <c r="BF45" s="335"/>
      <c r="BG45" s="130">
        <v>28285.38</v>
      </c>
      <c r="BH45" s="132">
        <v>28285.38</v>
      </c>
      <c r="BI45" s="135"/>
      <c r="BJ45" s="132">
        <v>28285.38</v>
      </c>
      <c r="BK45" s="135"/>
      <c r="BL45" s="132">
        <v>0</v>
      </c>
      <c r="BM45" s="135"/>
      <c r="BN45" s="132">
        <v>0</v>
      </c>
      <c r="BO45" s="129"/>
      <c r="BP45" s="138">
        <f t="shared" si="1"/>
        <v>28285.38</v>
      </c>
      <c r="BQ45" s="99">
        <v>0</v>
      </c>
    </row>
    <row r="46" spans="1:69">
      <c r="A46" s="340"/>
      <c r="B46" s="648"/>
      <c r="C46" s="297" t="s">
        <v>16</v>
      </c>
      <c r="D46" s="263">
        <v>0</v>
      </c>
      <c r="E46" s="333"/>
      <c r="F46" s="579"/>
      <c r="G46" s="333"/>
      <c r="H46" s="535"/>
      <c r="I46" s="336"/>
      <c r="J46" s="263">
        <v>0</v>
      </c>
      <c r="K46" s="343"/>
      <c r="L46" s="265">
        <v>0</v>
      </c>
      <c r="M46" s="343"/>
      <c r="N46" s="265"/>
      <c r="O46" s="343"/>
      <c r="P46" s="265"/>
      <c r="Q46" s="367"/>
      <c r="R46" s="57">
        <v>0</v>
      </c>
      <c r="S46" s="136"/>
      <c r="T46" s="59" t="e">
        <v>#REF!</v>
      </c>
      <c r="U46" s="136"/>
      <c r="V46" s="59" t="e">
        <v>#REF!</v>
      </c>
      <c r="W46" s="136"/>
      <c r="X46" s="59" t="e">
        <v>#REF!</v>
      </c>
      <c r="Y46" s="136"/>
      <c r="Z46" s="59" t="e">
        <v>#REF!</v>
      </c>
      <c r="AA46" s="137"/>
      <c r="AB46" s="138">
        <v>0</v>
      </c>
      <c r="AC46" s="139">
        <v>0</v>
      </c>
      <c r="AD46" s="99">
        <v>0</v>
      </c>
      <c r="AE46" s="263">
        <v>0</v>
      </c>
      <c r="AF46" s="333"/>
      <c r="AG46" s="265">
        <v>0</v>
      </c>
      <c r="AH46" s="333"/>
      <c r="AI46" s="265"/>
      <c r="AJ46" s="333"/>
      <c r="AK46" s="265"/>
      <c r="AL46" s="335"/>
      <c r="AM46" s="57">
        <v>3481.9333640000004</v>
      </c>
      <c r="AN46" s="136"/>
      <c r="AO46" s="59">
        <v>3481.9333640000004</v>
      </c>
      <c r="AP46" s="136"/>
      <c r="AQ46" s="59">
        <v>3481.9333640000004</v>
      </c>
      <c r="AR46" s="136"/>
      <c r="AS46" s="59">
        <v>0</v>
      </c>
      <c r="AT46" s="136"/>
      <c r="AU46" s="59">
        <v>0</v>
      </c>
      <c r="AV46" s="137"/>
      <c r="AW46" s="138">
        <v>3481.9333640000004</v>
      </c>
      <c r="AX46" s="139">
        <v>0</v>
      </c>
      <c r="AY46" s="99">
        <v>0</v>
      </c>
      <c r="AZ46" s="57">
        <v>0</v>
      </c>
      <c r="BA46" s="265">
        <v>4816.3</v>
      </c>
      <c r="BB46" s="333"/>
      <c r="BC46" s="265"/>
      <c r="BD46" s="333"/>
      <c r="BE46" s="265"/>
      <c r="BF46" s="335"/>
      <c r="BG46" s="57">
        <v>4817.0002140000006</v>
      </c>
      <c r="BH46" s="59">
        <v>4817.0002140000006</v>
      </c>
      <c r="BI46" s="136"/>
      <c r="BJ46" s="59">
        <v>4817.0002140000006</v>
      </c>
      <c r="BK46" s="136"/>
      <c r="BL46" s="59">
        <v>0</v>
      </c>
      <c r="BM46" s="136"/>
      <c r="BN46" s="59">
        <v>0</v>
      </c>
      <c r="BO46" s="137"/>
      <c r="BP46" s="138">
        <f t="shared" si="1"/>
        <v>4817.0002140000006</v>
      </c>
      <c r="BQ46" s="99">
        <v>0</v>
      </c>
    </row>
    <row r="47" spans="1:69" ht="13.15" hidden="1" customHeight="1">
      <c r="A47" s="328" t="s">
        <v>101</v>
      </c>
      <c r="B47" s="646" t="s">
        <v>102</v>
      </c>
      <c r="C47" s="297" t="s">
        <v>45</v>
      </c>
      <c r="D47" s="263">
        <v>0</v>
      </c>
      <c r="E47" s="333"/>
      <c r="F47" s="579"/>
      <c r="G47" s="333"/>
      <c r="H47" s="535"/>
      <c r="I47" s="336"/>
      <c r="J47" s="263">
        <v>0</v>
      </c>
      <c r="K47" s="343"/>
      <c r="L47" s="265">
        <v>0</v>
      </c>
      <c r="M47" s="343"/>
      <c r="N47" s="265"/>
      <c r="O47" s="343"/>
      <c r="P47" s="265"/>
      <c r="Q47" s="367"/>
      <c r="R47" s="57">
        <v>0</v>
      </c>
      <c r="S47" s="136"/>
      <c r="T47" s="59" t="e">
        <v>#REF!</v>
      </c>
      <c r="U47" s="136"/>
      <c r="V47" s="59" t="e">
        <v>#REF!</v>
      </c>
      <c r="W47" s="136"/>
      <c r="X47" s="59" t="e">
        <v>#REF!</v>
      </c>
      <c r="Y47" s="136"/>
      <c r="Z47" s="59" t="e">
        <v>#REF!</v>
      </c>
      <c r="AA47" s="137"/>
      <c r="AB47" s="111"/>
      <c r="AC47" s="112"/>
      <c r="AD47" s="113"/>
      <c r="AE47" s="263">
        <v>0</v>
      </c>
      <c r="AF47" s="334"/>
      <c r="AG47" s="265">
        <v>0</v>
      </c>
      <c r="AH47" s="333"/>
      <c r="AI47" s="265"/>
      <c r="AJ47" s="333"/>
      <c r="AK47" s="265"/>
      <c r="AL47" s="335"/>
      <c r="AM47" s="57">
        <v>0</v>
      </c>
      <c r="AN47" s="136"/>
      <c r="AO47" s="59">
        <v>0</v>
      </c>
      <c r="AP47" s="136"/>
      <c r="AQ47" s="59">
        <v>0</v>
      </c>
      <c r="AR47" s="136"/>
      <c r="AS47" s="59">
        <v>0</v>
      </c>
      <c r="AT47" s="136"/>
      <c r="AU47" s="59">
        <v>0</v>
      </c>
      <c r="AV47" s="137"/>
      <c r="AW47" s="111"/>
      <c r="AX47" s="112"/>
      <c r="AY47" s="113"/>
      <c r="AZ47" s="57">
        <v>0</v>
      </c>
      <c r="BA47" s="265"/>
      <c r="BB47" s="333"/>
      <c r="BC47" s="265"/>
      <c r="BD47" s="333"/>
      <c r="BE47" s="265"/>
      <c r="BF47" s="335"/>
      <c r="BG47" s="57">
        <v>0</v>
      </c>
      <c r="BH47" s="59">
        <v>0</v>
      </c>
      <c r="BI47" s="136"/>
      <c r="BJ47" s="59">
        <v>0</v>
      </c>
      <c r="BK47" s="136"/>
      <c r="BL47" s="59">
        <v>0</v>
      </c>
      <c r="BM47" s="136"/>
      <c r="BN47" s="59">
        <v>0</v>
      </c>
      <c r="BO47" s="137"/>
      <c r="BP47" s="138">
        <f t="shared" si="1"/>
        <v>0</v>
      </c>
      <c r="BQ47" s="113"/>
    </row>
    <row r="48" spans="1:69" ht="13.15" hidden="1" customHeight="1">
      <c r="A48" s="328"/>
      <c r="B48" s="647"/>
      <c r="C48" s="313" t="s">
        <v>100</v>
      </c>
      <c r="D48" s="261" t="e">
        <v>#DIV/0!</v>
      </c>
      <c r="E48" s="333"/>
      <c r="F48" s="579">
        <v>0</v>
      </c>
      <c r="G48" s="333"/>
      <c r="H48" s="535"/>
      <c r="I48" s="336"/>
      <c r="J48" s="261" t="e">
        <v>#DIV/0!</v>
      </c>
      <c r="K48" s="343"/>
      <c r="L48" s="339" t="e">
        <v>#DIV/0!</v>
      </c>
      <c r="M48" s="343"/>
      <c r="N48" s="339"/>
      <c r="O48" s="343"/>
      <c r="P48" s="339"/>
      <c r="Q48" s="367"/>
      <c r="R48" s="130" t="e">
        <v>#DIV/0!</v>
      </c>
      <c r="S48" s="135"/>
      <c r="T48" s="132" t="e">
        <v>#REF!</v>
      </c>
      <c r="U48" s="135"/>
      <c r="V48" s="132" t="e">
        <v>#REF!</v>
      </c>
      <c r="W48" s="135"/>
      <c r="X48" s="132" t="e">
        <v>#REF!</v>
      </c>
      <c r="Y48" s="135"/>
      <c r="Z48" s="132" t="e">
        <v>#REF!</v>
      </c>
      <c r="AA48" s="129"/>
      <c r="AB48" s="133"/>
      <c r="AC48" s="134"/>
      <c r="AD48" s="99">
        <v>0</v>
      </c>
      <c r="AE48" s="261">
        <v>0</v>
      </c>
      <c r="AF48" s="333"/>
      <c r="AG48" s="339">
        <v>0</v>
      </c>
      <c r="AH48" s="333"/>
      <c r="AI48" s="339">
        <v>0</v>
      </c>
      <c r="AJ48" s="333"/>
      <c r="AK48" s="339">
        <v>0</v>
      </c>
      <c r="AL48" s="335"/>
      <c r="AM48" s="130" t="e">
        <v>#DIV/0!</v>
      </c>
      <c r="AN48" s="135"/>
      <c r="AO48" s="132" t="e">
        <v>#DIV/0!</v>
      </c>
      <c r="AP48" s="135"/>
      <c r="AQ48" s="132">
        <v>0</v>
      </c>
      <c r="AR48" s="135"/>
      <c r="AS48" s="132">
        <v>0</v>
      </c>
      <c r="AT48" s="135"/>
      <c r="AU48" s="132">
        <v>0</v>
      </c>
      <c r="AV48" s="129"/>
      <c r="AW48" s="133"/>
      <c r="AX48" s="134"/>
      <c r="AY48" s="99">
        <v>0</v>
      </c>
      <c r="AZ48" s="130" t="e">
        <v>#DIV/0!</v>
      </c>
      <c r="BA48" s="339"/>
      <c r="BB48" s="333"/>
      <c r="BC48" s="339" t="e">
        <v>#DIV/0!</v>
      </c>
      <c r="BD48" s="333"/>
      <c r="BE48" s="339" t="e">
        <v>#DIV/0!</v>
      </c>
      <c r="BF48" s="335"/>
      <c r="BG48" s="130" t="e">
        <v>#DIV/0!</v>
      </c>
      <c r="BH48" s="132" t="e">
        <v>#DIV/0!</v>
      </c>
      <c r="BI48" s="135"/>
      <c r="BJ48" s="132">
        <v>0</v>
      </c>
      <c r="BK48" s="135"/>
      <c r="BL48" s="132">
        <v>0</v>
      </c>
      <c r="BM48" s="135"/>
      <c r="BN48" s="132">
        <v>0</v>
      </c>
      <c r="BO48" s="129"/>
      <c r="BP48" s="138" t="e">
        <f t="shared" si="1"/>
        <v>#DIV/0!</v>
      </c>
      <c r="BQ48" s="99">
        <v>0</v>
      </c>
    </row>
    <row r="49" spans="1:69" ht="13.15" hidden="1" customHeight="1">
      <c r="A49" s="340"/>
      <c r="B49" s="648"/>
      <c r="C49" s="297" t="s">
        <v>16</v>
      </c>
      <c r="D49" s="263">
        <v>0</v>
      </c>
      <c r="E49" s="333"/>
      <c r="F49" s="579"/>
      <c r="G49" s="333"/>
      <c r="H49" s="535"/>
      <c r="I49" s="336"/>
      <c r="J49" s="263">
        <v>0</v>
      </c>
      <c r="K49" s="343"/>
      <c r="L49" s="265">
        <v>0</v>
      </c>
      <c r="M49" s="343"/>
      <c r="N49" s="265"/>
      <c r="O49" s="343"/>
      <c r="P49" s="265"/>
      <c r="Q49" s="367"/>
      <c r="R49" s="57">
        <v>0</v>
      </c>
      <c r="S49" s="136"/>
      <c r="T49" s="59" t="e">
        <v>#REF!</v>
      </c>
      <c r="U49" s="136"/>
      <c r="V49" s="59" t="e">
        <v>#REF!</v>
      </c>
      <c r="W49" s="136"/>
      <c r="X49" s="59" t="e">
        <v>#REF!</v>
      </c>
      <c r="Y49" s="136"/>
      <c r="Z49" s="59" t="e">
        <v>#REF!</v>
      </c>
      <c r="AA49" s="137"/>
      <c r="AB49" s="138">
        <v>0</v>
      </c>
      <c r="AC49" s="139">
        <v>0</v>
      </c>
      <c r="AD49" s="99">
        <v>0</v>
      </c>
      <c r="AE49" s="263">
        <v>0</v>
      </c>
      <c r="AF49" s="333"/>
      <c r="AG49" s="265">
        <v>0</v>
      </c>
      <c r="AH49" s="333"/>
      <c r="AI49" s="265"/>
      <c r="AJ49" s="333"/>
      <c r="AK49" s="265"/>
      <c r="AL49" s="335"/>
      <c r="AM49" s="57">
        <v>0</v>
      </c>
      <c r="AN49" s="136"/>
      <c r="AO49" s="59">
        <v>0</v>
      </c>
      <c r="AP49" s="136"/>
      <c r="AQ49" s="59">
        <v>0</v>
      </c>
      <c r="AR49" s="136"/>
      <c r="AS49" s="59">
        <v>0</v>
      </c>
      <c r="AT49" s="136"/>
      <c r="AU49" s="59">
        <v>0</v>
      </c>
      <c r="AV49" s="137"/>
      <c r="AW49" s="138">
        <v>0</v>
      </c>
      <c r="AX49" s="139">
        <v>0</v>
      </c>
      <c r="AY49" s="99">
        <v>0</v>
      </c>
      <c r="AZ49" s="57">
        <v>0</v>
      </c>
      <c r="BA49" s="265"/>
      <c r="BB49" s="333"/>
      <c r="BC49" s="265"/>
      <c r="BD49" s="333"/>
      <c r="BE49" s="265"/>
      <c r="BF49" s="335"/>
      <c r="BG49" s="57">
        <v>0</v>
      </c>
      <c r="BH49" s="59">
        <v>0</v>
      </c>
      <c r="BI49" s="136"/>
      <c r="BJ49" s="59">
        <v>0</v>
      </c>
      <c r="BK49" s="136"/>
      <c r="BL49" s="59">
        <v>0</v>
      </c>
      <c r="BM49" s="136"/>
      <c r="BN49" s="59">
        <v>0</v>
      </c>
      <c r="BO49" s="137"/>
      <c r="BP49" s="138">
        <f t="shared" si="1"/>
        <v>0</v>
      </c>
      <c r="BQ49" s="99">
        <v>0</v>
      </c>
    </row>
    <row r="50" spans="1:69" ht="13.15" hidden="1" customHeight="1">
      <c r="A50" s="328" t="s">
        <v>103</v>
      </c>
      <c r="B50" s="645" t="s">
        <v>104</v>
      </c>
      <c r="C50" s="297" t="s">
        <v>45</v>
      </c>
      <c r="D50" s="263">
        <v>0</v>
      </c>
      <c r="E50" s="333"/>
      <c r="F50" s="579"/>
      <c r="G50" s="333"/>
      <c r="H50" s="535"/>
      <c r="I50" s="336"/>
      <c r="J50" s="263">
        <v>0</v>
      </c>
      <c r="K50" s="343"/>
      <c r="L50" s="265">
        <v>0</v>
      </c>
      <c r="M50" s="343"/>
      <c r="N50" s="265"/>
      <c r="O50" s="343"/>
      <c r="P50" s="265"/>
      <c r="Q50" s="367"/>
      <c r="R50" s="57">
        <v>0</v>
      </c>
      <c r="S50" s="136"/>
      <c r="T50" s="59" t="e">
        <v>#REF!</v>
      </c>
      <c r="U50" s="136"/>
      <c r="V50" s="59" t="e">
        <v>#REF!</v>
      </c>
      <c r="W50" s="136"/>
      <c r="X50" s="59" t="e">
        <v>#REF!</v>
      </c>
      <c r="Y50" s="136"/>
      <c r="Z50" s="59" t="e">
        <v>#REF!</v>
      </c>
      <c r="AA50" s="137"/>
      <c r="AB50" s="111"/>
      <c r="AC50" s="112"/>
      <c r="AD50" s="113"/>
      <c r="AE50" s="263">
        <v>0</v>
      </c>
      <c r="AF50" s="334"/>
      <c r="AG50" s="265">
        <v>0</v>
      </c>
      <c r="AH50" s="333"/>
      <c r="AI50" s="265"/>
      <c r="AJ50" s="333"/>
      <c r="AK50" s="265"/>
      <c r="AL50" s="335"/>
      <c r="AM50" s="57">
        <v>0</v>
      </c>
      <c r="AN50" s="136"/>
      <c r="AO50" s="59">
        <v>0</v>
      </c>
      <c r="AP50" s="136"/>
      <c r="AQ50" s="59">
        <v>0</v>
      </c>
      <c r="AR50" s="136"/>
      <c r="AS50" s="59">
        <v>0</v>
      </c>
      <c r="AT50" s="136"/>
      <c r="AU50" s="59">
        <v>0</v>
      </c>
      <c r="AV50" s="137"/>
      <c r="AW50" s="111"/>
      <c r="AX50" s="112"/>
      <c r="AY50" s="113"/>
      <c r="AZ50" s="57">
        <v>0</v>
      </c>
      <c r="BA50" s="265"/>
      <c r="BB50" s="333"/>
      <c r="BC50" s="265"/>
      <c r="BD50" s="333"/>
      <c r="BE50" s="265"/>
      <c r="BF50" s="335"/>
      <c r="BG50" s="57">
        <v>0</v>
      </c>
      <c r="BH50" s="59">
        <v>0</v>
      </c>
      <c r="BI50" s="136"/>
      <c r="BJ50" s="59">
        <v>0</v>
      </c>
      <c r="BK50" s="136"/>
      <c r="BL50" s="59">
        <v>0</v>
      </c>
      <c r="BM50" s="136"/>
      <c r="BN50" s="59">
        <v>0</v>
      </c>
      <c r="BO50" s="137"/>
      <c r="BP50" s="138">
        <f t="shared" si="1"/>
        <v>0</v>
      </c>
      <c r="BQ50" s="113"/>
    </row>
    <row r="51" spans="1:69" ht="13.15" hidden="1" customHeight="1">
      <c r="A51" s="328"/>
      <c r="B51" s="645"/>
      <c r="C51" s="313" t="s">
        <v>100</v>
      </c>
      <c r="D51" s="261" t="e">
        <v>#DIV/0!</v>
      </c>
      <c r="E51" s="333"/>
      <c r="F51" s="579">
        <v>0</v>
      </c>
      <c r="G51" s="333"/>
      <c r="H51" s="535"/>
      <c r="I51" s="336"/>
      <c r="J51" s="261" t="e">
        <v>#DIV/0!</v>
      </c>
      <c r="K51" s="343"/>
      <c r="L51" s="339" t="e">
        <v>#DIV/0!</v>
      </c>
      <c r="M51" s="343"/>
      <c r="N51" s="339"/>
      <c r="O51" s="343"/>
      <c r="P51" s="339"/>
      <c r="Q51" s="367"/>
      <c r="R51" s="130" t="e">
        <v>#DIV/0!</v>
      </c>
      <c r="S51" s="135"/>
      <c r="T51" s="132" t="e">
        <v>#REF!</v>
      </c>
      <c r="U51" s="135"/>
      <c r="V51" s="132" t="e">
        <v>#REF!</v>
      </c>
      <c r="W51" s="135"/>
      <c r="X51" s="132" t="e">
        <v>#REF!</v>
      </c>
      <c r="Y51" s="135"/>
      <c r="Z51" s="132" t="e">
        <v>#REF!</v>
      </c>
      <c r="AA51" s="129"/>
      <c r="AB51" s="133"/>
      <c r="AC51" s="134"/>
      <c r="AD51" s="99">
        <v>0</v>
      </c>
      <c r="AE51" s="261">
        <v>0</v>
      </c>
      <c r="AF51" s="333"/>
      <c r="AG51" s="339">
        <v>0</v>
      </c>
      <c r="AH51" s="333"/>
      <c r="AI51" s="339">
        <v>0</v>
      </c>
      <c r="AJ51" s="333"/>
      <c r="AK51" s="339">
        <v>0</v>
      </c>
      <c r="AL51" s="335"/>
      <c r="AM51" s="130" t="e">
        <v>#DIV/0!</v>
      </c>
      <c r="AN51" s="135"/>
      <c r="AO51" s="132" t="e">
        <v>#DIV/0!</v>
      </c>
      <c r="AP51" s="135"/>
      <c r="AQ51" s="132">
        <v>0</v>
      </c>
      <c r="AR51" s="135"/>
      <c r="AS51" s="132">
        <v>0</v>
      </c>
      <c r="AT51" s="135"/>
      <c r="AU51" s="132">
        <v>0</v>
      </c>
      <c r="AV51" s="129"/>
      <c r="AW51" s="133"/>
      <c r="AX51" s="134"/>
      <c r="AY51" s="99">
        <v>0</v>
      </c>
      <c r="AZ51" s="130" t="e">
        <v>#DIV/0!</v>
      </c>
      <c r="BA51" s="339"/>
      <c r="BB51" s="333"/>
      <c r="BC51" s="339" t="e">
        <v>#DIV/0!</v>
      </c>
      <c r="BD51" s="333"/>
      <c r="BE51" s="339" t="e">
        <v>#DIV/0!</v>
      </c>
      <c r="BF51" s="335"/>
      <c r="BG51" s="130" t="e">
        <v>#DIV/0!</v>
      </c>
      <c r="BH51" s="132" t="e">
        <v>#DIV/0!</v>
      </c>
      <c r="BI51" s="135"/>
      <c r="BJ51" s="132">
        <v>0</v>
      </c>
      <c r="BK51" s="135"/>
      <c r="BL51" s="132">
        <v>0</v>
      </c>
      <c r="BM51" s="135"/>
      <c r="BN51" s="132">
        <v>0</v>
      </c>
      <c r="BO51" s="129"/>
      <c r="BP51" s="138" t="e">
        <f t="shared" si="1"/>
        <v>#DIV/0!</v>
      </c>
      <c r="BQ51" s="99">
        <v>0</v>
      </c>
    </row>
    <row r="52" spans="1:69" ht="13.15" hidden="1" customHeight="1">
      <c r="A52" s="340"/>
      <c r="B52" s="645"/>
      <c r="C52" s="297" t="s">
        <v>16</v>
      </c>
      <c r="D52" s="263">
        <v>0</v>
      </c>
      <c r="E52" s="333"/>
      <c r="F52" s="579"/>
      <c r="G52" s="333"/>
      <c r="H52" s="535"/>
      <c r="I52" s="336"/>
      <c r="J52" s="263">
        <v>0</v>
      </c>
      <c r="K52" s="343"/>
      <c r="L52" s="265">
        <v>0</v>
      </c>
      <c r="M52" s="343"/>
      <c r="N52" s="265"/>
      <c r="O52" s="343"/>
      <c r="P52" s="265"/>
      <c r="Q52" s="367"/>
      <c r="R52" s="57">
        <v>0</v>
      </c>
      <c r="S52" s="136"/>
      <c r="T52" s="59" t="e">
        <v>#REF!</v>
      </c>
      <c r="U52" s="136"/>
      <c r="V52" s="59" t="e">
        <v>#REF!</v>
      </c>
      <c r="W52" s="136"/>
      <c r="X52" s="59" t="e">
        <v>#REF!</v>
      </c>
      <c r="Y52" s="136"/>
      <c r="Z52" s="59" t="e">
        <v>#REF!</v>
      </c>
      <c r="AA52" s="137"/>
      <c r="AB52" s="138">
        <v>0</v>
      </c>
      <c r="AC52" s="139">
        <v>0</v>
      </c>
      <c r="AD52" s="99">
        <v>0</v>
      </c>
      <c r="AE52" s="263">
        <v>0</v>
      </c>
      <c r="AF52" s="333"/>
      <c r="AG52" s="265">
        <v>0</v>
      </c>
      <c r="AH52" s="333"/>
      <c r="AI52" s="265"/>
      <c r="AJ52" s="333"/>
      <c r="AK52" s="265"/>
      <c r="AL52" s="335"/>
      <c r="AM52" s="57">
        <v>0</v>
      </c>
      <c r="AN52" s="136"/>
      <c r="AO52" s="59">
        <v>0</v>
      </c>
      <c r="AP52" s="136"/>
      <c r="AQ52" s="59">
        <v>0</v>
      </c>
      <c r="AR52" s="136"/>
      <c r="AS52" s="59">
        <v>0</v>
      </c>
      <c r="AT52" s="136"/>
      <c r="AU52" s="59">
        <v>0</v>
      </c>
      <c r="AV52" s="137"/>
      <c r="AW52" s="138">
        <v>0</v>
      </c>
      <c r="AX52" s="139">
        <v>0</v>
      </c>
      <c r="AY52" s="99">
        <v>0</v>
      </c>
      <c r="AZ52" s="57">
        <v>0</v>
      </c>
      <c r="BA52" s="265"/>
      <c r="BB52" s="333"/>
      <c r="BC52" s="265"/>
      <c r="BD52" s="333"/>
      <c r="BE52" s="265"/>
      <c r="BF52" s="335"/>
      <c r="BG52" s="57">
        <v>0</v>
      </c>
      <c r="BH52" s="59">
        <v>0</v>
      </c>
      <c r="BI52" s="136"/>
      <c r="BJ52" s="59">
        <v>0</v>
      </c>
      <c r="BK52" s="136"/>
      <c r="BL52" s="59">
        <v>0</v>
      </c>
      <c r="BM52" s="136"/>
      <c r="BN52" s="59">
        <v>0</v>
      </c>
      <c r="BO52" s="137"/>
      <c r="BP52" s="138">
        <f t="shared" si="1"/>
        <v>0</v>
      </c>
      <c r="BQ52" s="99">
        <v>0</v>
      </c>
    </row>
    <row r="53" spans="1:69">
      <c r="A53" s="328" t="s">
        <v>105</v>
      </c>
      <c r="B53" s="645" t="s">
        <v>106</v>
      </c>
      <c r="C53" s="297" t="s">
        <v>45</v>
      </c>
      <c r="D53" s="263">
        <v>459.77</v>
      </c>
      <c r="E53" s="333"/>
      <c r="F53" s="579">
        <v>525.1</v>
      </c>
      <c r="G53" s="333"/>
      <c r="H53" s="535">
        <v>525.07000000000005</v>
      </c>
      <c r="I53" s="336"/>
      <c r="J53" s="263">
        <v>474.02</v>
      </c>
      <c r="K53" s="343"/>
      <c r="L53" s="265">
        <v>474.02</v>
      </c>
      <c r="M53" s="343"/>
      <c r="N53" s="265"/>
      <c r="O53" s="343"/>
      <c r="P53" s="265"/>
      <c r="Q53" s="367"/>
      <c r="R53" s="57">
        <v>459.77</v>
      </c>
      <c r="S53" s="136"/>
      <c r="T53" s="59" t="e">
        <v>#REF!</v>
      </c>
      <c r="U53" s="136"/>
      <c r="V53" s="59" t="e">
        <v>#REF!</v>
      </c>
      <c r="W53" s="136"/>
      <c r="X53" s="59" t="e">
        <v>#REF!</v>
      </c>
      <c r="Y53" s="136"/>
      <c r="Z53" s="59" t="e">
        <v>#REF!</v>
      </c>
      <c r="AA53" s="137"/>
      <c r="AB53" s="111"/>
      <c r="AC53" s="112"/>
      <c r="AD53" s="113"/>
      <c r="AE53" s="263">
        <v>459.77</v>
      </c>
      <c r="AF53" s="334"/>
      <c r="AG53" s="265">
        <v>459.77</v>
      </c>
      <c r="AH53" s="333"/>
      <c r="AI53" s="265"/>
      <c r="AJ53" s="333"/>
      <c r="AK53" s="265"/>
      <c r="AL53" s="335"/>
      <c r="AM53" s="57">
        <v>0</v>
      </c>
      <c r="AN53" s="136"/>
      <c r="AO53" s="59">
        <v>0</v>
      </c>
      <c r="AP53" s="136"/>
      <c r="AQ53" s="59">
        <v>0</v>
      </c>
      <c r="AR53" s="136"/>
      <c r="AS53" s="59">
        <v>0</v>
      </c>
      <c r="AT53" s="136"/>
      <c r="AU53" s="59">
        <v>0</v>
      </c>
      <c r="AV53" s="137"/>
      <c r="AW53" s="111"/>
      <c r="AX53" s="112"/>
      <c r="AY53" s="113"/>
      <c r="AZ53" s="57">
        <v>447.7</v>
      </c>
      <c r="BA53" s="265">
        <v>0</v>
      </c>
      <c r="BB53" s="333"/>
      <c r="BC53" s="265"/>
      <c r="BD53" s="333"/>
      <c r="BE53" s="265"/>
      <c r="BF53" s="335"/>
      <c r="BG53" s="57">
        <v>0</v>
      </c>
      <c r="BH53" s="59">
        <v>0</v>
      </c>
      <c r="BI53" s="136"/>
      <c r="BJ53" s="59">
        <v>0</v>
      </c>
      <c r="BK53" s="136"/>
      <c r="BL53" s="59">
        <v>0</v>
      </c>
      <c r="BM53" s="136"/>
      <c r="BN53" s="59">
        <v>0</v>
      </c>
      <c r="BO53" s="137"/>
      <c r="BP53" s="138">
        <f t="shared" si="1"/>
        <v>-447.7</v>
      </c>
      <c r="BQ53" s="113">
        <v>0</v>
      </c>
    </row>
    <row r="54" spans="1:69">
      <c r="A54" s="328"/>
      <c r="B54" s="645"/>
      <c r="C54" s="313" t="s">
        <v>100</v>
      </c>
      <c r="D54" s="261">
        <v>34267</v>
      </c>
      <c r="E54" s="333"/>
      <c r="F54" s="579">
        <v>27550.561797752805</v>
      </c>
      <c r="G54" s="333"/>
      <c r="H54" s="549">
        <v>27525.100366132418</v>
      </c>
      <c r="I54" s="336"/>
      <c r="J54" s="528">
        <v>32980.75</v>
      </c>
      <c r="K54" s="343"/>
      <c r="L54" s="339">
        <v>32980.75</v>
      </c>
      <c r="M54" s="343"/>
      <c r="N54" s="339"/>
      <c r="O54" s="343"/>
      <c r="P54" s="339"/>
      <c r="Q54" s="367"/>
      <c r="R54" s="527">
        <v>34267</v>
      </c>
      <c r="S54" s="135"/>
      <c r="T54" s="132" t="e">
        <v>#REF!</v>
      </c>
      <c r="U54" s="135"/>
      <c r="V54" s="132" t="e">
        <v>#REF!</v>
      </c>
      <c r="W54" s="135"/>
      <c r="X54" s="132" t="e">
        <v>#REF!</v>
      </c>
      <c r="Y54" s="135"/>
      <c r="Z54" s="132" t="e">
        <v>#REF!</v>
      </c>
      <c r="AA54" s="129"/>
      <c r="AB54" s="133"/>
      <c r="AC54" s="134"/>
      <c r="AD54" s="521">
        <v>103.9000022740538</v>
      </c>
      <c r="AE54" s="528">
        <v>34267</v>
      </c>
      <c r="AF54" s="333"/>
      <c r="AG54" s="339">
        <v>34267</v>
      </c>
      <c r="AH54" s="333"/>
      <c r="AI54" s="339">
        <v>34267</v>
      </c>
      <c r="AJ54" s="333"/>
      <c r="AK54" s="339">
        <v>34267</v>
      </c>
      <c r="AL54" s="335"/>
      <c r="AM54" s="527" t="e">
        <v>#DIV/0!</v>
      </c>
      <c r="AN54" s="135"/>
      <c r="AO54" s="132" t="e">
        <v>#DIV/0!</v>
      </c>
      <c r="AP54" s="135"/>
      <c r="AQ54" s="132">
        <v>0</v>
      </c>
      <c r="AR54" s="135"/>
      <c r="AS54" s="132">
        <v>0</v>
      </c>
      <c r="AT54" s="135"/>
      <c r="AU54" s="132">
        <v>0</v>
      </c>
      <c r="AV54" s="129"/>
      <c r="AW54" s="133"/>
      <c r="AX54" s="134"/>
      <c r="AY54" s="521">
        <v>0</v>
      </c>
      <c r="AZ54" s="130">
        <v>27197.477335435546</v>
      </c>
      <c r="BA54" s="339">
        <v>0</v>
      </c>
      <c r="BB54" s="333"/>
      <c r="BC54" s="339" t="e">
        <v>#DIV/0!</v>
      </c>
      <c r="BD54" s="333"/>
      <c r="BE54" s="339" t="e">
        <v>#DIV/0!</v>
      </c>
      <c r="BF54" s="335"/>
      <c r="BG54" s="130">
        <v>0</v>
      </c>
      <c r="BH54" s="132" t="e">
        <v>#DIV/0!</v>
      </c>
      <c r="BI54" s="135"/>
      <c r="BJ54" s="132">
        <v>0</v>
      </c>
      <c r="BK54" s="135"/>
      <c r="BL54" s="132">
        <v>0</v>
      </c>
      <c r="BM54" s="135"/>
      <c r="BN54" s="132">
        <v>0</v>
      </c>
      <c r="BO54" s="129"/>
      <c r="BP54" s="138">
        <f t="shared" si="1"/>
        <v>-27197.477335435546</v>
      </c>
      <c r="BQ54" s="99">
        <v>0</v>
      </c>
    </row>
    <row r="55" spans="1:69">
      <c r="A55" s="340"/>
      <c r="B55" s="645"/>
      <c r="C55" s="297" t="s">
        <v>16</v>
      </c>
      <c r="D55" s="263">
        <v>15754.93859</v>
      </c>
      <c r="E55" s="333"/>
      <c r="F55" s="579">
        <v>14466.8</v>
      </c>
      <c r="G55" s="333"/>
      <c r="H55" s="535">
        <v>14452.604449245149</v>
      </c>
      <c r="I55" s="336"/>
      <c r="J55" s="263">
        <v>15633.535115000001</v>
      </c>
      <c r="K55" s="343"/>
      <c r="L55" s="265">
        <v>15633.535115000001</v>
      </c>
      <c r="M55" s="343"/>
      <c r="N55" s="265"/>
      <c r="O55" s="343"/>
      <c r="P55" s="265"/>
      <c r="Q55" s="367"/>
      <c r="R55" s="57">
        <v>15754.93859</v>
      </c>
      <c r="S55" s="136"/>
      <c r="T55" s="59" t="e">
        <v>#REF!</v>
      </c>
      <c r="U55" s="136"/>
      <c r="V55" s="59" t="e">
        <v>#REF!</v>
      </c>
      <c r="W55" s="136"/>
      <c r="X55" s="59" t="e">
        <v>#REF!</v>
      </c>
      <c r="Y55" s="136"/>
      <c r="Z55" s="59" t="e">
        <v>#REF!</v>
      </c>
      <c r="AA55" s="137"/>
      <c r="AB55" s="138">
        <v>3.8590000000112923E-2</v>
      </c>
      <c r="AC55" s="139">
        <v>2.4493966956383678E-4</v>
      </c>
      <c r="AD55" s="99">
        <v>100.77655804721681</v>
      </c>
      <c r="AE55" s="263">
        <v>15754.9</v>
      </c>
      <c r="AF55" s="333"/>
      <c r="AG55" s="265">
        <v>15754.9</v>
      </c>
      <c r="AH55" s="333"/>
      <c r="AI55" s="265"/>
      <c r="AJ55" s="333"/>
      <c r="AK55" s="265"/>
      <c r="AL55" s="335"/>
      <c r="AM55" s="57">
        <v>0</v>
      </c>
      <c r="AN55" s="136"/>
      <c r="AO55" s="59">
        <v>0</v>
      </c>
      <c r="AP55" s="136"/>
      <c r="AQ55" s="59">
        <v>0</v>
      </c>
      <c r="AR55" s="136"/>
      <c r="AS55" s="59">
        <v>0</v>
      </c>
      <c r="AT55" s="136"/>
      <c r="AU55" s="59">
        <v>0</v>
      </c>
      <c r="AV55" s="137"/>
      <c r="AW55" s="138">
        <v>-15754.9</v>
      </c>
      <c r="AX55" s="139">
        <v>100</v>
      </c>
      <c r="AY55" s="99">
        <v>0</v>
      </c>
      <c r="AZ55" s="57">
        <v>12176.310603074495</v>
      </c>
      <c r="BA55" s="265">
        <v>0</v>
      </c>
      <c r="BB55" s="333"/>
      <c r="BC55" s="265"/>
      <c r="BD55" s="333"/>
      <c r="BE55" s="265"/>
      <c r="BF55" s="335"/>
      <c r="BG55" s="57">
        <v>0</v>
      </c>
      <c r="BH55" s="59">
        <v>0</v>
      </c>
      <c r="BI55" s="136"/>
      <c r="BJ55" s="59">
        <v>0</v>
      </c>
      <c r="BK55" s="136"/>
      <c r="BL55" s="59">
        <v>0</v>
      </c>
      <c r="BM55" s="136"/>
      <c r="BN55" s="59">
        <v>0</v>
      </c>
      <c r="BO55" s="137"/>
      <c r="BP55" s="138">
        <f t="shared" si="1"/>
        <v>-12176.310603074495</v>
      </c>
      <c r="BQ55" s="99">
        <v>0</v>
      </c>
    </row>
    <row r="56" spans="1:69" ht="13.15" hidden="1" customHeight="1">
      <c r="A56" s="328" t="s">
        <v>107</v>
      </c>
      <c r="B56" s="645" t="s">
        <v>108</v>
      </c>
      <c r="C56" s="297" t="s">
        <v>45</v>
      </c>
      <c r="D56" s="263">
        <v>0</v>
      </c>
      <c r="E56" s="333"/>
      <c r="F56" s="579"/>
      <c r="G56" s="333"/>
      <c r="H56" s="535"/>
      <c r="I56" s="336"/>
      <c r="J56" s="263">
        <v>0</v>
      </c>
      <c r="K56" s="343"/>
      <c r="L56" s="265">
        <v>0</v>
      </c>
      <c r="M56" s="343"/>
      <c r="N56" s="265"/>
      <c r="O56" s="343"/>
      <c r="P56" s="265"/>
      <c r="Q56" s="367"/>
      <c r="R56" s="57">
        <v>0</v>
      </c>
      <c r="S56" s="136"/>
      <c r="T56" s="59" t="e">
        <v>#REF!</v>
      </c>
      <c r="U56" s="136"/>
      <c r="V56" s="59" t="e">
        <v>#REF!</v>
      </c>
      <c r="W56" s="136"/>
      <c r="X56" s="59" t="e">
        <v>#REF!</v>
      </c>
      <c r="Y56" s="136"/>
      <c r="Z56" s="59" t="e">
        <v>#REF!</v>
      </c>
      <c r="AA56" s="137"/>
      <c r="AB56" s="111"/>
      <c r="AC56" s="112"/>
      <c r="AD56" s="113"/>
      <c r="AE56" s="263">
        <v>0</v>
      </c>
      <c r="AF56" s="334"/>
      <c r="AG56" s="265">
        <v>0</v>
      </c>
      <c r="AH56" s="333"/>
      <c r="AI56" s="265"/>
      <c r="AJ56" s="333"/>
      <c r="AK56" s="265"/>
      <c r="AL56" s="335"/>
      <c r="AM56" s="57">
        <v>0</v>
      </c>
      <c r="AN56" s="136"/>
      <c r="AO56" s="59">
        <v>0</v>
      </c>
      <c r="AP56" s="136"/>
      <c r="AQ56" s="59">
        <v>0</v>
      </c>
      <c r="AR56" s="136"/>
      <c r="AS56" s="59">
        <v>0</v>
      </c>
      <c r="AT56" s="136"/>
      <c r="AU56" s="59">
        <v>0</v>
      </c>
      <c r="AV56" s="137"/>
      <c r="AW56" s="111"/>
      <c r="AX56" s="112"/>
      <c r="AY56" s="113"/>
      <c r="AZ56" s="57">
        <v>0</v>
      </c>
      <c r="BA56" s="265"/>
      <c r="BB56" s="333"/>
      <c r="BC56" s="265"/>
      <c r="BD56" s="333"/>
      <c r="BE56" s="265"/>
      <c r="BF56" s="335"/>
      <c r="BG56" s="57">
        <v>0</v>
      </c>
      <c r="BH56" s="59">
        <v>0</v>
      </c>
      <c r="BI56" s="136"/>
      <c r="BJ56" s="59">
        <v>0</v>
      </c>
      <c r="BK56" s="136"/>
      <c r="BL56" s="59">
        <v>0</v>
      </c>
      <c r="BM56" s="136"/>
      <c r="BN56" s="59">
        <v>0</v>
      </c>
      <c r="BO56" s="137"/>
      <c r="BP56" s="138">
        <f t="shared" si="1"/>
        <v>0</v>
      </c>
      <c r="BQ56" s="113"/>
    </row>
    <row r="57" spans="1:69" ht="13.15" hidden="1" customHeight="1">
      <c r="A57" s="328"/>
      <c r="B57" s="645"/>
      <c r="C57" s="313" t="s">
        <v>100</v>
      </c>
      <c r="D57" s="261" t="e">
        <v>#DIV/0!</v>
      </c>
      <c r="E57" s="333"/>
      <c r="F57" s="579">
        <v>0</v>
      </c>
      <c r="G57" s="333"/>
      <c r="H57" s="535"/>
      <c r="I57" s="336"/>
      <c r="J57" s="261" t="e">
        <v>#DIV/0!</v>
      </c>
      <c r="K57" s="343"/>
      <c r="L57" s="339" t="e">
        <v>#DIV/0!</v>
      </c>
      <c r="M57" s="343"/>
      <c r="N57" s="339"/>
      <c r="O57" s="343"/>
      <c r="P57" s="339"/>
      <c r="Q57" s="367"/>
      <c r="R57" s="130" t="e">
        <v>#DIV/0!</v>
      </c>
      <c r="S57" s="135"/>
      <c r="T57" s="132" t="e">
        <v>#REF!</v>
      </c>
      <c r="U57" s="135"/>
      <c r="V57" s="132" t="e">
        <v>#REF!</v>
      </c>
      <c r="W57" s="135"/>
      <c r="X57" s="132" t="e">
        <v>#REF!</v>
      </c>
      <c r="Y57" s="135"/>
      <c r="Z57" s="132" t="e">
        <v>#REF!</v>
      </c>
      <c r="AA57" s="129"/>
      <c r="AB57" s="133"/>
      <c r="AC57" s="134"/>
      <c r="AD57" s="99">
        <v>0</v>
      </c>
      <c r="AE57" s="261">
        <v>0</v>
      </c>
      <c r="AF57" s="333"/>
      <c r="AG57" s="339">
        <v>0</v>
      </c>
      <c r="AH57" s="333"/>
      <c r="AI57" s="339">
        <v>0</v>
      </c>
      <c r="AJ57" s="333"/>
      <c r="AK57" s="339">
        <v>0</v>
      </c>
      <c r="AL57" s="335"/>
      <c r="AM57" s="130" t="e">
        <v>#DIV/0!</v>
      </c>
      <c r="AN57" s="135"/>
      <c r="AO57" s="132" t="e">
        <v>#DIV/0!</v>
      </c>
      <c r="AP57" s="135"/>
      <c r="AQ57" s="132">
        <v>0</v>
      </c>
      <c r="AR57" s="135"/>
      <c r="AS57" s="132">
        <v>0</v>
      </c>
      <c r="AT57" s="135"/>
      <c r="AU57" s="132">
        <v>0</v>
      </c>
      <c r="AV57" s="129"/>
      <c r="AW57" s="133"/>
      <c r="AX57" s="134"/>
      <c r="AY57" s="99">
        <v>0</v>
      </c>
      <c r="AZ57" s="130" t="e">
        <v>#DIV/0!</v>
      </c>
      <c r="BA57" s="339"/>
      <c r="BB57" s="333"/>
      <c r="BC57" s="339" t="e">
        <v>#DIV/0!</v>
      </c>
      <c r="BD57" s="333"/>
      <c r="BE57" s="339" t="e">
        <v>#DIV/0!</v>
      </c>
      <c r="BF57" s="335"/>
      <c r="BG57" s="130" t="e">
        <v>#DIV/0!</v>
      </c>
      <c r="BH57" s="132" t="e">
        <v>#DIV/0!</v>
      </c>
      <c r="BI57" s="135"/>
      <c r="BJ57" s="132">
        <v>0</v>
      </c>
      <c r="BK57" s="135"/>
      <c r="BL57" s="132">
        <v>0</v>
      </c>
      <c r="BM57" s="135"/>
      <c r="BN57" s="132">
        <v>0</v>
      </c>
      <c r="BO57" s="129"/>
      <c r="BP57" s="138" t="e">
        <f t="shared" si="1"/>
        <v>#DIV/0!</v>
      </c>
      <c r="BQ57" s="99">
        <v>0</v>
      </c>
    </row>
    <row r="58" spans="1:69" ht="13.9" hidden="1" customHeight="1">
      <c r="A58" s="340"/>
      <c r="B58" s="645"/>
      <c r="C58" s="297" t="s">
        <v>16</v>
      </c>
      <c r="D58" s="263">
        <v>0</v>
      </c>
      <c r="E58" s="333"/>
      <c r="F58" s="579"/>
      <c r="G58" s="333"/>
      <c r="H58" s="535"/>
      <c r="I58" s="336"/>
      <c r="J58" s="263">
        <v>0</v>
      </c>
      <c r="K58" s="343"/>
      <c r="L58" s="265">
        <v>0</v>
      </c>
      <c r="M58" s="343"/>
      <c r="N58" s="265"/>
      <c r="O58" s="343"/>
      <c r="P58" s="265"/>
      <c r="Q58" s="367"/>
      <c r="R58" s="68">
        <v>0</v>
      </c>
      <c r="S58" s="136"/>
      <c r="T58" s="70" t="e">
        <v>#REF!</v>
      </c>
      <c r="U58" s="140"/>
      <c r="V58" s="70" t="e">
        <v>#REF!</v>
      </c>
      <c r="W58" s="140"/>
      <c r="X58" s="70" t="e">
        <v>#REF!</v>
      </c>
      <c r="Y58" s="140"/>
      <c r="Z58" s="70" t="e">
        <v>#REF!</v>
      </c>
      <c r="AA58" s="137"/>
      <c r="AB58" s="138">
        <v>0</v>
      </c>
      <c r="AC58" s="139">
        <v>0</v>
      </c>
      <c r="AD58" s="99">
        <v>0</v>
      </c>
      <c r="AE58" s="263">
        <v>0</v>
      </c>
      <c r="AF58" s="333"/>
      <c r="AG58" s="265">
        <v>0</v>
      </c>
      <c r="AH58" s="333"/>
      <c r="AI58" s="265"/>
      <c r="AJ58" s="333"/>
      <c r="AK58" s="265"/>
      <c r="AL58" s="335"/>
      <c r="AM58" s="68">
        <v>0</v>
      </c>
      <c r="AN58" s="136"/>
      <c r="AO58" s="70">
        <v>0</v>
      </c>
      <c r="AP58" s="140"/>
      <c r="AQ58" s="70">
        <v>0</v>
      </c>
      <c r="AR58" s="140"/>
      <c r="AS58" s="70">
        <v>0</v>
      </c>
      <c r="AT58" s="140"/>
      <c r="AU58" s="70">
        <v>0</v>
      </c>
      <c r="AV58" s="137"/>
      <c r="AW58" s="138">
        <v>0</v>
      </c>
      <c r="AX58" s="139">
        <v>0</v>
      </c>
      <c r="AY58" s="99">
        <v>0</v>
      </c>
      <c r="AZ58" s="68">
        <v>0</v>
      </c>
      <c r="BA58" s="265"/>
      <c r="BB58" s="333"/>
      <c r="BC58" s="265"/>
      <c r="BD58" s="333"/>
      <c r="BE58" s="265"/>
      <c r="BF58" s="335"/>
      <c r="BG58" s="68">
        <v>0</v>
      </c>
      <c r="BH58" s="70">
        <v>0</v>
      </c>
      <c r="BI58" s="140"/>
      <c r="BJ58" s="70">
        <v>0</v>
      </c>
      <c r="BK58" s="140"/>
      <c r="BL58" s="70">
        <v>0</v>
      </c>
      <c r="BM58" s="140"/>
      <c r="BN58" s="70">
        <v>0</v>
      </c>
      <c r="BO58" s="137"/>
      <c r="BP58" s="138">
        <f t="shared" si="1"/>
        <v>0</v>
      </c>
      <c r="BQ58" s="99">
        <v>0</v>
      </c>
    </row>
    <row r="59" spans="1:69" ht="13.15" hidden="1" customHeight="1">
      <c r="A59" s="328" t="s">
        <v>129</v>
      </c>
      <c r="B59" s="645" t="s">
        <v>131</v>
      </c>
      <c r="C59" s="297" t="s">
        <v>45</v>
      </c>
      <c r="D59" s="263">
        <v>0</v>
      </c>
      <c r="E59" s="333"/>
      <c r="F59" s="579"/>
      <c r="G59" s="333"/>
      <c r="H59" s="535"/>
      <c r="I59" s="336"/>
      <c r="J59" s="263">
        <v>0</v>
      </c>
      <c r="K59" s="343"/>
      <c r="L59" s="265">
        <v>0</v>
      </c>
      <c r="M59" s="343"/>
      <c r="N59" s="265"/>
      <c r="O59" s="343"/>
      <c r="P59" s="265"/>
      <c r="Q59" s="367"/>
      <c r="R59" s="57">
        <v>0</v>
      </c>
      <c r="S59" s="136"/>
      <c r="T59" s="59" t="e">
        <v>#REF!</v>
      </c>
      <c r="U59" s="136"/>
      <c r="V59" s="59" t="e">
        <v>#REF!</v>
      </c>
      <c r="W59" s="136"/>
      <c r="X59" s="59" t="e">
        <v>#REF!</v>
      </c>
      <c r="Y59" s="136"/>
      <c r="Z59" s="59" t="e">
        <v>#REF!</v>
      </c>
      <c r="AA59" s="137"/>
      <c r="AB59" s="111"/>
      <c r="AC59" s="112"/>
      <c r="AD59" s="113"/>
      <c r="AE59" s="263">
        <v>0</v>
      </c>
      <c r="AF59" s="334"/>
      <c r="AG59" s="265">
        <v>0</v>
      </c>
      <c r="AH59" s="333"/>
      <c r="AI59" s="265"/>
      <c r="AJ59" s="333"/>
      <c r="AK59" s="265"/>
      <c r="AL59" s="335"/>
      <c r="AM59" s="57">
        <v>0</v>
      </c>
      <c r="AN59" s="136"/>
      <c r="AO59" s="59">
        <v>0</v>
      </c>
      <c r="AP59" s="136"/>
      <c r="AQ59" s="59">
        <v>0</v>
      </c>
      <c r="AR59" s="136"/>
      <c r="AS59" s="59">
        <v>0</v>
      </c>
      <c r="AT59" s="136"/>
      <c r="AU59" s="59">
        <v>0</v>
      </c>
      <c r="AV59" s="137"/>
      <c r="AW59" s="111"/>
      <c r="AX59" s="112"/>
      <c r="AY59" s="113"/>
      <c r="AZ59" s="57">
        <v>0</v>
      </c>
      <c r="BA59" s="265"/>
      <c r="BB59" s="333"/>
      <c r="BC59" s="265"/>
      <c r="BD59" s="333"/>
      <c r="BE59" s="265"/>
      <c r="BF59" s="335"/>
      <c r="BG59" s="57">
        <v>0</v>
      </c>
      <c r="BH59" s="59">
        <v>0</v>
      </c>
      <c r="BI59" s="136"/>
      <c r="BJ59" s="59">
        <v>0</v>
      </c>
      <c r="BK59" s="136"/>
      <c r="BL59" s="59">
        <v>0</v>
      </c>
      <c r="BM59" s="136"/>
      <c r="BN59" s="59">
        <v>0</v>
      </c>
      <c r="BO59" s="137"/>
      <c r="BP59" s="138">
        <f t="shared" si="1"/>
        <v>0</v>
      </c>
      <c r="BQ59" s="113"/>
    </row>
    <row r="60" spans="1:69" ht="13.15" hidden="1" customHeight="1">
      <c r="A60" s="328"/>
      <c r="B60" s="645"/>
      <c r="C60" s="313" t="s">
        <v>100</v>
      </c>
      <c r="D60" s="261" t="e">
        <v>#DIV/0!</v>
      </c>
      <c r="E60" s="333"/>
      <c r="F60" s="579">
        <v>0</v>
      </c>
      <c r="G60" s="333"/>
      <c r="H60" s="535"/>
      <c r="I60" s="336"/>
      <c r="J60" s="261" t="e">
        <v>#DIV/0!</v>
      </c>
      <c r="K60" s="343"/>
      <c r="L60" s="339" t="e">
        <v>#DIV/0!</v>
      </c>
      <c r="M60" s="343"/>
      <c r="N60" s="339"/>
      <c r="O60" s="343"/>
      <c r="P60" s="339"/>
      <c r="Q60" s="367"/>
      <c r="R60" s="130" t="e">
        <v>#DIV/0!</v>
      </c>
      <c r="S60" s="135"/>
      <c r="T60" s="132" t="e">
        <v>#REF!</v>
      </c>
      <c r="U60" s="135"/>
      <c r="V60" s="132" t="e">
        <v>#REF!</v>
      </c>
      <c r="W60" s="135"/>
      <c r="X60" s="132" t="e">
        <v>#REF!</v>
      </c>
      <c r="Y60" s="135"/>
      <c r="Z60" s="132" t="e">
        <v>#REF!</v>
      </c>
      <c r="AA60" s="129"/>
      <c r="AB60" s="133"/>
      <c r="AC60" s="134"/>
      <c r="AD60" s="99">
        <v>0</v>
      </c>
      <c r="AE60" s="261">
        <v>0</v>
      </c>
      <c r="AF60" s="333"/>
      <c r="AG60" s="339">
        <v>0</v>
      </c>
      <c r="AH60" s="333"/>
      <c r="AI60" s="339">
        <v>0</v>
      </c>
      <c r="AJ60" s="333"/>
      <c r="AK60" s="339">
        <v>0</v>
      </c>
      <c r="AL60" s="335"/>
      <c r="AM60" s="130" t="e">
        <v>#DIV/0!</v>
      </c>
      <c r="AN60" s="135"/>
      <c r="AO60" s="132" t="e">
        <v>#DIV/0!</v>
      </c>
      <c r="AP60" s="135"/>
      <c r="AQ60" s="132">
        <v>0</v>
      </c>
      <c r="AR60" s="135"/>
      <c r="AS60" s="132">
        <v>0</v>
      </c>
      <c r="AT60" s="135"/>
      <c r="AU60" s="132">
        <v>0</v>
      </c>
      <c r="AV60" s="129"/>
      <c r="AW60" s="133"/>
      <c r="AX60" s="134"/>
      <c r="AY60" s="99">
        <v>0</v>
      </c>
      <c r="AZ60" s="130" t="e">
        <v>#DIV/0!</v>
      </c>
      <c r="BA60" s="339"/>
      <c r="BB60" s="333"/>
      <c r="BC60" s="339" t="e">
        <v>#DIV/0!</v>
      </c>
      <c r="BD60" s="333"/>
      <c r="BE60" s="339" t="e">
        <v>#DIV/0!</v>
      </c>
      <c r="BF60" s="335"/>
      <c r="BG60" s="130" t="e">
        <v>#DIV/0!</v>
      </c>
      <c r="BH60" s="132" t="e">
        <v>#DIV/0!</v>
      </c>
      <c r="BI60" s="135"/>
      <c r="BJ60" s="132">
        <v>0</v>
      </c>
      <c r="BK60" s="135"/>
      <c r="BL60" s="132">
        <v>0</v>
      </c>
      <c r="BM60" s="135"/>
      <c r="BN60" s="132">
        <v>0</v>
      </c>
      <c r="BO60" s="129"/>
      <c r="BP60" s="138" t="e">
        <f t="shared" si="1"/>
        <v>#DIV/0!</v>
      </c>
      <c r="BQ60" s="99">
        <v>0</v>
      </c>
    </row>
    <row r="61" spans="1:69" ht="13.9" hidden="1" customHeight="1">
      <c r="A61" s="340"/>
      <c r="B61" s="645"/>
      <c r="C61" s="297" t="s">
        <v>16</v>
      </c>
      <c r="D61" s="263">
        <v>0</v>
      </c>
      <c r="E61" s="333"/>
      <c r="F61" s="579"/>
      <c r="G61" s="333"/>
      <c r="H61" s="535"/>
      <c r="I61" s="336"/>
      <c r="J61" s="263">
        <v>0</v>
      </c>
      <c r="K61" s="343"/>
      <c r="L61" s="265">
        <v>0</v>
      </c>
      <c r="M61" s="343"/>
      <c r="N61" s="265"/>
      <c r="O61" s="343"/>
      <c r="P61" s="265"/>
      <c r="Q61" s="367"/>
      <c r="R61" s="68">
        <v>0</v>
      </c>
      <c r="S61" s="136"/>
      <c r="T61" s="70" t="e">
        <v>#REF!</v>
      </c>
      <c r="U61" s="140"/>
      <c r="V61" s="70" t="e">
        <v>#REF!</v>
      </c>
      <c r="W61" s="140"/>
      <c r="X61" s="70" t="e">
        <v>#REF!</v>
      </c>
      <c r="Y61" s="140"/>
      <c r="Z61" s="70" t="e">
        <v>#REF!</v>
      </c>
      <c r="AA61" s="137"/>
      <c r="AB61" s="138">
        <v>0</v>
      </c>
      <c r="AC61" s="139">
        <v>0</v>
      </c>
      <c r="AD61" s="99">
        <v>0</v>
      </c>
      <c r="AE61" s="263">
        <v>0</v>
      </c>
      <c r="AF61" s="333"/>
      <c r="AG61" s="265">
        <v>0</v>
      </c>
      <c r="AH61" s="333"/>
      <c r="AI61" s="265"/>
      <c r="AJ61" s="333"/>
      <c r="AK61" s="265"/>
      <c r="AL61" s="335"/>
      <c r="AM61" s="68">
        <v>0</v>
      </c>
      <c r="AN61" s="136"/>
      <c r="AO61" s="70">
        <v>0</v>
      </c>
      <c r="AP61" s="140"/>
      <c r="AQ61" s="70">
        <v>0</v>
      </c>
      <c r="AR61" s="140"/>
      <c r="AS61" s="70">
        <v>0</v>
      </c>
      <c r="AT61" s="140"/>
      <c r="AU61" s="70">
        <v>0</v>
      </c>
      <c r="AV61" s="137"/>
      <c r="AW61" s="138">
        <v>0</v>
      </c>
      <c r="AX61" s="139">
        <v>0</v>
      </c>
      <c r="AY61" s="99">
        <v>0</v>
      </c>
      <c r="AZ61" s="68">
        <v>0</v>
      </c>
      <c r="BA61" s="265"/>
      <c r="BB61" s="333"/>
      <c r="BC61" s="265"/>
      <c r="BD61" s="333"/>
      <c r="BE61" s="265"/>
      <c r="BF61" s="335"/>
      <c r="BG61" s="68">
        <v>0</v>
      </c>
      <c r="BH61" s="70">
        <v>0</v>
      </c>
      <c r="BI61" s="140"/>
      <c r="BJ61" s="70">
        <v>0</v>
      </c>
      <c r="BK61" s="140"/>
      <c r="BL61" s="70">
        <v>0</v>
      </c>
      <c r="BM61" s="140"/>
      <c r="BN61" s="70">
        <v>0</v>
      </c>
      <c r="BO61" s="137"/>
      <c r="BP61" s="138">
        <f t="shared" si="1"/>
        <v>0</v>
      </c>
      <c r="BQ61" s="99">
        <v>0</v>
      </c>
    </row>
    <row r="62" spans="1:69" ht="13.15" customHeight="1">
      <c r="A62" s="328" t="s">
        <v>130</v>
      </c>
      <c r="B62" s="344" t="s">
        <v>128</v>
      </c>
      <c r="C62" s="297" t="s">
        <v>132</v>
      </c>
      <c r="D62" s="263">
        <v>0</v>
      </c>
      <c r="E62" s="333"/>
      <c r="F62" s="579"/>
      <c r="G62" s="333"/>
      <c r="H62" s="535"/>
      <c r="I62" s="336"/>
      <c r="J62" s="263">
        <v>0</v>
      </c>
      <c r="K62" s="343"/>
      <c r="L62" s="265">
        <v>0</v>
      </c>
      <c r="M62" s="343"/>
      <c r="N62" s="265"/>
      <c r="O62" s="343"/>
      <c r="P62" s="265"/>
      <c r="Q62" s="367"/>
      <c r="R62" s="57">
        <v>0</v>
      </c>
      <c r="S62" s="136"/>
      <c r="T62" s="59" t="e">
        <v>#REF!</v>
      </c>
      <c r="U62" s="136"/>
      <c r="V62" s="59" t="e">
        <v>#REF!</v>
      </c>
      <c r="W62" s="136"/>
      <c r="X62" s="59" t="e">
        <v>#REF!</v>
      </c>
      <c r="Y62" s="136"/>
      <c r="Z62" s="59" t="e">
        <v>#REF!</v>
      </c>
      <c r="AA62" s="137"/>
      <c r="AB62" s="111"/>
      <c r="AC62" s="112"/>
      <c r="AD62" s="113"/>
      <c r="AE62" s="263">
        <v>0</v>
      </c>
      <c r="AF62" s="334"/>
      <c r="AG62" s="265">
        <v>0</v>
      </c>
      <c r="AH62" s="333"/>
      <c r="AI62" s="265"/>
      <c r="AJ62" s="333"/>
      <c r="AK62" s="265"/>
      <c r="AL62" s="335"/>
      <c r="AM62" s="57">
        <v>0</v>
      </c>
      <c r="AN62" s="136"/>
      <c r="AO62" s="59">
        <v>0</v>
      </c>
      <c r="AP62" s="136"/>
      <c r="AQ62" s="59">
        <v>0</v>
      </c>
      <c r="AR62" s="136"/>
      <c r="AS62" s="59">
        <v>0</v>
      </c>
      <c r="AT62" s="136"/>
      <c r="AU62" s="59">
        <v>0</v>
      </c>
      <c r="AV62" s="137"/>
      <c r="AW62" s="111"/>
      <c r="AX62" s="112"/>
      <c r="AY62" s="113"/>
      <c r="AZ62" s="57">
        <v>0</v>
      </c>
      <c r="BA62" s="265">
        <v>0</v>
      </c>
      <c r="BB62" s="333"/>
      <c r="BC62" s="265"/>
      <c r="BD62" s="333"/>
      <c r="BE62" s="265"/>
      <c r="BF62" s="335"/>
      <c r="BG62" s="57">
        <v>0</v>
      </c>
      <c r="BH62" s="59">
        <v>0</v>
      </c>
      <c r="BI62" s="136"/>
      <c r="BJ62" s="59">
        <v>0</v>
      </c>
      <c r="BK62" s="136"/>
      <c r="BL62" s="59">
        <v>0</v>
      </c>
      <c r="BM62" s="136"/>
      <c r="BN62" s="59">
        <v>0</v>
      </c>
      <c r="BO62" s="137"/>
      <c r="BP62" s="138">
        <f t="shared" si="1"/>
        <v>0</v>
      </c>
      <c r="BQ62" s="113">
        <v>0</v>
      </c>
    </row>
    <row r="63" spans="1:69" ht="13.15" customHeight="1">
      <c r="A63" s="328"/>
      <c r="B63" s="345"/>
      <c r="C63" s="313" t="s">
        <v>133</v>
      </c>
      <c r="D63" s="261" t="e">
        <v>#DIV/0!</v>
      </c>
      <c r="E63" s="333"/>
      <c r="F63" s="579">
        <v>0</v>
      </c>
      <c r="G63" s="333"/>
      <c r="H63" s="535"/>
      <c r="I63" s="336"/>
      <c r="J63" s="261" t="e">
        <v>#DIV/0!</v>
      </c>
      <c r="K63" s="343"/>
      <c r="L63" s="339" t="e">
        <v>#DIV/0!</v>
      </c>
      <c r="M63" s="343"/>
      <c r="N63" s="339"/>
      <c r="O63" s="343"/>
      <c r="P63" s="339"/>
      <c r="Q63" s="367"/>
      <c r="R63" s="130" t="e">
        <v>#DIV/0!</v>
      </c>
      <c r="S63" s="135"/>
      <c r="T63" s="132" t="e">
        <v>#REF!</v>
      </c>
      <c r="U63" s="135"/>
      <c r="V63" s="132" t="e">
        <v>#REF!</v>
      </c>
      <c r="W63" s="135"/>
      <c r="X63" s="132" t="e">
        <v>#REF!</v>
      </c>
      <c r="Y63" s="135"/>
      <c r="Z63" s="132" t="e">
        <v>#REF!</v>
      </c>
      <c r="AA63" s="129"/>
      <c r="AB63" s="133"/>
      <c r="AC63" s="134"/>
      <c r="AD63" s="99">
        <v>0</v>
      </c>
      <c r="AE63" s="261">
        <v>0</v>
      </c>
      <c r="AF63" s="333"/>
      <c r="AG63" s="339">
        <v>0</v>
      </c>
      <c r="AH63" s="333"/>
      <c r="AI63" s="339">
        <v>0</v>
      </c>
      <c r="AJ63" s="333"/>
      <c r="AK63" s="339">
        <v>0</v>
      </c>
      <c r="AL63" s="335"/>
      <c r="AM63" s="130" t="e">
        <v>#DIV/0!</v>
      </c>
      <c r="AN63" s="135"/>
      <c r="AO63" s="132" t="e">
        <v>#DIV/0!</v>
      </c>
      <c r="AP63" s="135"/>
      <c r="AQ63" s="132">
        <v>0</v>
      </c>
      <c r="AR63" s="135"/>
      <c r="AS63" s="132">
        <v>0</v>
      </c>
      <c r="AT63" s="135"/>
      <c r="AU63" s="132">
        <v>0</v>
      </c>
      <c r="AV63" s="129"/>
      <c r="AW63" s="133"/>
      <c r="AX63" s="134"/>
      <c r="AY63" s="99">
        <v>0</v>
      </c>
      <c r="AZ63" s="130">
        <v>0</v>
      </c>
      <c r="BA63" s="339">
        <v>0</v>
      </c>
      <c r="BB63" s="333"/>
      <c r="BC63" s="339" t="e">
        <v>#DIV/0!</v>
      </c>
      <c r="BD63" s="333"/>
      <c r="BE63" s="339" t="e">
        <v>#DIV/0!</v>
      </c>
      <c r="BF63" s="335"/>
      <c r="BG63" s="130">
        <v>0</v>
      </c>
      <c r="BH63" s="132" t="e">
        <v>#DIV/0!</v>
      </c>
      <c r="BI63" s="135"/>
      <c r="BJ63" s="132">
        <v>0</v>
      </c>
      <c r="BK63" s="135"/>
      <c r="BL63" s="132">
        <v>0</v>
      </c>
      <c r="BM63" s="135"/>
      <c r="BN63" s="132">
        <v>0</v>
      </c>
      <c r="BO63" s="129"/>
      <c r="BP63" s="138">
        <f t="shared" si="1"/>
        <v>0</v>
      </c>
      <c r="BQ63" s="99">
        <v>0</v>
      </c>
    </row>
    <row r="64" spans="1:69" ht="13.9" customHeight="1">
      <c r="A64" s="340"/>
      <c r="B64" s="346"/>
      <c r="C64" s="297" t="s">
        <v>16</v>
      </c>
      <c r="D64" s="263">
        <v>0</v>
      </c>
      <c r="E64" s="333"/>
      <c r="F64" s="579"/>
      <c r="G64" s="333"/>
      <c r="H64" s="535"/>
      <c r="I64" s="336"/>
      <c r="J64" s="263">
        <v>0</v>
      </c>
      <c r="K64" s="343"/>
      <c r="L64" s="265">
        <v>0</v>
      </c>
      <c r="M64" s="343"/>
      <c r="N64" s="265"/>
      <c r="O64" s="343"/>
      <c r="P64" s="265"/>
      <c r="Q64" s="367"/>
      <c r="R64" s="68">
        <v>0</v>
      </c>
      <c r="S64" s="136"/>
      <c r="T64" s="70" t="e">
        <v>#REF!</v>
      </c>
      <c r="U64" s="140"/>
      <c r="V64" s="70" t="e">
        <v>#REF!</v>
      </c>
      <c r="W64" s="140"/>
      <c r="X64" s="70" t="e">
        <v>#REF!</v>
      </c>
      <c r="Y64" s="140"/>
      <c r="Z64" s="70" t="e">
        <v>#REF!</v>
      </c>
      <c r="AA64" s="137"/>
      <c r="AB64" s="138">
        <v>0</v>
      </c>
      <c r="AC64" s="139">
        <v>0</v>
      </c>
      <c r="AD64" s="99">
        <v>0</v>
      </c>
      <c r="AE64" s="263">
        <v>0</v>
      </c>
      <c r="AF64" s="333"/>
      <c r="AG64" s="265">
        <v>0</v>
      </c>
      <c r="AH64" s="333"/>
      <c r="AI64" s="265"/>
      <c r="AJ64" s="333"/>
      <c r="AK64" s="265"/>
      <c r="AL64" s="335"/>
      <c r="AM64" s="68">
        <v>0</v>
      </c>
      <c r="AN64" s="136"/>
      <c r="AO64" s="70">
        <v>0</v>
      </c>
      <c r="AP64" s="140"/>
      <c r="AQ64" s="70">
        <v>0</v>
      </c>
      <c r="AR64" s="140"/>
      <c r="AS64" s="70">
        <v>0</v>
      </c>
      <c r="AT64" s="140"/>
      <c r="AU64" s="70">
        <v>0</v>
      </c>
      <c r="AV64" s="137"/>
      <c r="AW64" s="138">
        <v>0</v>
      </c>
      <c r="AX64" s="139">
        <v>0</v>
      </c>
      <c r="AY64" s="99">
        <v>0</v>
      </c>
      <c r="AZ64" s="68">
        <v>0</v>
      </c>
      <c r="BA64" s="265">
        <v>0</v>
      </c>
      <c r="BB64" s="333"/>
      <c r="BC64" s="265"/>
      <c r="BD64" s="333"/>
      <c r="BE64" s="265"/>
      <c r="BF64" s="335"/>
      <c r="BG64" s="68">
        <v>0</v>
      </c>
      <c r="BH64" s="70">
        <v>0</v>
      </c>
      <c r="BI64" s="140"/>
      <c r="BJ64" s="70">
        <v>0</v>
      </c>
      <c r="BK64" s="140"/>
      <c r="BL64" s="70">
        <v>0</v>
      </c>
      <c r="BM64" s="140"/>
      <c r="BN64" s="70">
        <v>0</v>
      </c>
      <c r="BO64" s="137"/>
      <c r="BP64" s="138">
        <f t="shared" si="1"/>
        <v>0</v>
      </c>
      <c r="BQ64" s="99">
        <v>0</v>
      </c>
    </row>
    <row r="65" spans="1:69" ht="12.75" customHeight="1">
      <c r="A65" s="328" t="s">
        <v>112</v>
      </c>
      <c r="B65" s="640" t="s">
        <v>113</v>
      </c>
      <c r="C65" s="297" t="s">
        <v>4</v>
      </c>
      <c r="D65" s="263">
        <v>4563.8</v>
      </c>
      <c r="E65" s="333"/>
      <c r="F65" s="579">
        <v>2101.5</v>
      </c>
      <c r="G65" s="333"/>
      <c r="H65" s="535">
        <v>2101.52</v>
      </c>
      <c r="I65" s="336"/>
      <c r="J65" s="263">
        <v>385.5</v>
      </c>
      <c r="K65" s="333"/>
      <c r="L65" s="265">
        <v>385.5</v>
      </c>
      <c r="M65" s="333"/>
      <c r="N65" s="265"/>
      <c r="O65" s="333"/>
      <c r="P65" s="265"/>
      <c r="Q65" s="336"/>
      <c r="R65" s="130">
        <v>4563.8</v>
      </c>
      <c r="S65" s="131"/>
      <c r="T65" s="132" t="e">
        <v>#REF!</v>
      </c>
      <c r="U65" s="131"/>
      <c r="V65" s="132" t="e">
        <v>#REF!</v>
      </c>
      <c r="W65" s="131"/>
      <c r="X65" s="132" t="e">
        <v>#REF!</v>
      </c>
      <c r="Y65" s="135"/>
      <c r="Z65" s="132" t="e">
        <v>#REF!</v>
      </c>
      <c r="AA65" s="129"/>
      <c r="AB65" s="111"/>
      <c r="AC65" s="112"/>
      <c r="AD65" s="141"/>
      <c r="AE65" s="263">
        <v>4563.8</v>
      </c>
      <c r="AF65" s="333"/>
      <c r="AG65" s="265">
        <v>4563.8</v>
      </c>
      <c r="AH65" s="333"/>
      <c r="AI65" s="265"/>
      <c r="AJ65" s="333"/>
      <c r="AK65" s="265"/>
      <c r="AL65" s="335"/>
      <c r="AM65" s="130">
        <v>1413.7640000000001</v>
      </c>
      <c r="AN65" s="131"/>
      <c r="AO65" s="132">
        <v>1413.7640000000001</v>
      </c>
      <c r="AP65" s="131"/>
      <c r="AQ65" s="132">
        <v>960.16500000000019</v>
      </c>
      <c r="AR65" s="131"/>
      <c r="AS65" s="132">
        <v>453.59900000000005</v>
      </c>
      <c r="AT65" s="135"/>
      <c r="AU65" s="132">
        <v>0</v>
      </c>
      <c r="AV65" s="129"/>
      <c r="AW65" s="111"/>
      <c r="AX65" s="112"/>
      <c r="AY65" s="141"/>
      <c r="AZ65" s="130">
        <v>3210.4</v>
      </c>
      <c r="BA65" s="265">
        <v>2941.12</v>
      </c>
      <c r="BB65" s="333"/>
      <c r="BC65" s="265"/>
      <c r="BD65" s="333"/>
      <c r="BE65" s="265"/>
      <c r="BF65" s="335"/>
      <c r="BG65" s="130">
        <v>1413.7640000000001</v>
      </c>
      <c r="BH65" s="132">
        <v>1413.7640000000001</v>
      </c>
      <c r="BI65" s="131"/>
      <c r="BJ65" s="132">
        <v>960.16500000000019</v>
      </c>
      <c r="BK65" s="131"/>
      <c r="BL65" s="132">
        <v>453.59900000000005</v>
      </c>
      <c r="BM65" s="135"/>
      <c r="BN65" s="132">
        <v>0</v>
      </c>
      <c r="BO65" s="129"/>
      <c r="BP65" s="138">
        <f t="shared" si="1"/>
        <v>-1796.636</v>
      </c>
      <c r="BQ65" s="113">
        <f>BG65/AZ65*100</f>
        <v>44.037004734612509</v>
      </c>
    </row>
    <row r="66" spans="1:69" ht="13.5" customHeight="1">
      <c r="A66" s="328"/>
      <c r="B66" s="641"/>
      <c r="C66" s="297" t="s">
        <v>8</v>
      </c>
      <c r="D66" s="263">
        <v>8346.157165857001</v>
      </c>
      <c r="E66" s="333"/>
      <c r="F66" s="579">
        <v>3945.2</v>
      </c>
      <c r="G66" s="333"/>
      <c r="H66" s="549">
        <v>3945.1631600000001</v>
      </c>
      <c r="I66" s="336"/>
      <c r="J66" s="263">
        <v>1240.643286</v>
      </c>
      <c r="K66" s="333"/>
      <c r="L66" s="347">
        <v>1240.643286</v>
      </c>
      <c r="M66" s="333"/>
      <c r="N66" s="347"/>
      <c r="O66" s="333"/>
      <c r="P66" s="347"/>
      <c r="Q66" s="336"/>
      <c r="R66" s="68">
        <v>8346.157165857001</v>
      </c>
      <c r="S66" s="128"/>
      <c r="T66" s="70" t="e">
        <v>#REF!</v>
      </c>
      <c r="U66" s="128"/>
      <c r="V66" s="70" t="e">
        <v>#REF!</v>
      </c>
      <c r="W66" s="128"/>
      <c r="X66" s="70" t="e">
        <v>#REF!</v>
      </c>
      <c r="Y66" s="128"/>
      <c r="Z66" s="70" t="e">
        <v>#REF!</v>
      </c>
      <c r="AA66" s="129"/>
      <c r="AB66" s="138">
        <v>-613.14283414299825</v>
      </c>
      <c r="AC66" s="139">
        <v>6.8436466480974882</v>
      </c>
      <c r="AD66" s="521">
        <v>672.72819351371572</v>
      </c>
      <c r="AE66" s="263">
        <v>8959.2999999999993</v>
      </c>
      <c r="AF66" s="333"/>
      <c r="AG66" s="347">
        <v>8959.2999999999993</v>
      </c>
      <c r="AH66" s="333"/>
      <c r="AI66" s="347"/>
      <c r="AJ66" s="333"/>
      <c r="AK66" s="347"/>
      <c r="AL66" s="335"/>
      <c r="AM66" s="68">
        <v>601.05156181036386</v>
      </c>
      <c r="AN66" s="128"/>
      <c r="AO66" s="70">
        <v>601.05156181036386</v>
      </c>
      <c r="AP66" s="128"/>
      <c r="AQ66" s="70">
        <v>417.51898250071395</v>
      </c>
      <c r="AR66" s="128"/>
      <c r="AS66" s="70">
        <v>183.53257930964998</v>
      </c>
      <c r="AT66" s="128"/>
      <c r="AU66" s="70">
        <v>0</v>
      </c>
      <c r="AV66" s="129"/>
      <c r="AW66" s="138">
        <v>-8358.2484381896356</v>
      </c>
      <c r="AX66" s="139">
        <v>93.291311131334325</v>
      </c>
      <c r="AY66" s="521">
        <v>48.446766979107629</v>
      </c>
      <c r="AZ66" s="68">
        <v>6399.8203997999999</v>
      </c>
      <c r="BA66" s="347">
        <v>5788.4</v>
      </c>
      <c r="BB66" s="333"/>
      <c r="BC66" s="347"/>
      <c r="BD66" s="333"/>
      <c r="BE66" s="347"/>
      <c r="BF66" s="335"/>
      <c r="BG66" s="68">
        <v>3693.7030353046307</v>
      </c>
      <c r="BH66" s="70">
        <v>3693.7030353046307</v>
      </c>
      <c r="BI66" s="128"/>
      <c r="BJ66" s="70">
        <v>2511.4176122582671</v>
      </c>
      <c r="BK66" s="128"/>
      <c r="BL66" s="70">
        <v>1182.2854230463636</v>
      </c>
      <c r="BM66" s="128"/>
      <c r="BN66" s="70">
        <v>0</v>
      </c>
      <c r="BO66" s="129"/>
      <c r="BP66" s="138">
        <f t="shared" si="1"/>
        <v>-2706.1173644953692</v>
      </c>
      <c r="BQ66" s="99">
        <v>57.715729576099704</v>
      </c>
    </row>
    <row r="67" spans="1:69">
      <c r="A67" s="613" t="s">
        <v>114</v>
      </c>
      <c r="B67" s="643" t="s">
        <v>229</v>
      </c>
      <c r="C67" s="297" t="s">
        <v>9</v>
      </c>
      <c r="D67" s="263">
        <v>5980.7</v>
      </c>
      <c r="E67" s="269"/>
      <c r="F67" s="571">
        <v>6440.84</v>
      </c>
      <c r="G67" s="269">
        <v>29.659052866813681</v>
      </c>
      <c r="H67" s="532">
        <v>5980.7</v>
      </c>
      <c r="I67" s="271">
        <v>27.569857668598758</v>
      </c>
      <c r="J67" s="263">
        <v>5980.7</v>
      </c>
      <c r="K67" s="269">
        <v>27.227971981134903</v>
      </c>
      <c r="L67" s="339">
        <v>5980.7</v>
      </c>
      <c r="M67" s="269">
        <v>27.227971981134903</v>
      </c>
      <c r="N67" s="339"/>
      <c r="O67" s="269">
        <v>0</v>
      </c>
      <c r="P67" s="339"/>
      <c r="Q67" s="271">
        <v>0</v>
      </c>
      <c r="R67" s="57">
        <v>5980.7</v>
      </c>
      <c r="S67" s="64">
        <v>27.07586922879922</v>
      </c>
      <c r="T67" s="59" t="e">
        <v>#REF!</v>
      </c>
      <c r="U67" s="64">
        <v>0</v>
      </c>
      <c r="V67" s="59" t="e">
        <v>#REF!</v>
      </c>
      <c r="W67" s="64">
        <v>0</v>
      </c>
      <c r="X67" s="59" t="e">
        <v>#REF!</v>
      </c>
      <c r="Y67" s="64">
        <v>0</v>
      </c>
      <c r="Z67" s="59" t="e">
        <v>#REF!</v>
      </c>
      <c r="AA67" s="65">
        <v>0</v>
      </c>
      <c r="AB67" s="138"/>
      <c r="AC67" s="139"/>
      <c r="AD67" s="142"/>
      <c r="AE67" s="263">
        <v>6048</v>
      </c>
      <c r="AF67" s="269">
        <v>27.252450152078406</v>
      </c>
      <c r="AG67" s="339">
        <v>6048</v>
      </c>
      <c r="AH67" s="269">
        <v>27.252450152078406</v>
      </c>
      <c r="AI67" s="339">
        <v>0</v>
      </c>
      <c r="AJ67" s="269">
        <v>0</v>
      </c>
      <c r="AK67" s="339">
        <v>0</v>
      </c>
      <c r="AL67" s="270">
        <v>0</v>
      </c>
      <c r="AM67" s="57">
        <v>6265.6039999999994</v>
      </c>
      <c r="AN67" s="64">
        <v>28.403634647616776</v>
      </c>
      <c r="AO67" s="59">
        <v>6265.6039999999994</v>
      </c>
      <c r="AP67" s="64">
        <v>28.403634647616776</v>
      </c>
      <c r="AQ67" s="59">
        <v>4090.951</v>
      </c>
      <c r="AR67" s="64">
        <v>26.241548747897351</v>
      </c>
      <c r="AS67" s="59">
        <v>2174.6529999999998</v>
      </c>
      <c r="AT67" s="64">
        <v>33.61357137021875</v>
      </c>
      <c r="AU67" s="59">
        <v>0</v>
      </c>
      <c r="AV67" s="65">
        <v>0</v>
      </c>
      <c r="AW67" s="138"/>
      <c r="AX67" s="139"/>
      <c r="AY67" s="142"/>
      <c r="AZ67" s="57">
        <v>5980.6999999999989</v>
      </c>
      <c r="BA67" s="339">
        <v>6497.6</v>
      </c>
      <c r="BB67" s="269">
        <v>28.945311020877281</v>
      </c>
      <c r="BC67" s="339">
        <v>0</v>
      </c>
      <c r="BD67" s="269">
        <v>0</v>
      </c>
      <c r="BE67" s="339">
        <v>0</v>
      </c>
      <c r="BF67" s="270">
        <v>0</v>
      </c>
      <c r="BG67" s="57">
        <v>6265.6039999999994</v>
      </c>
      <c r="BH67" s="59">
        <v>6265.6039999999994</v>
      </c>
      <c r="BI67" s="64">
        <v>28.403634647616776</v>
      </c>
      <c r="BJ67" s="59">
        <v>4090.951</v>
      </c>
      <c r="BK67" s="64">
        <v>26.241548747897351</v>
      </c>
      <c r="BL67" s="59">
        <v>2174.6529999999998</v>
      </c>
      <c r="BM67" s="64">
        <v>33.61357137021875</v>
      </c>
      <c r="BN67" s="59">
        <v>0</v>
      </c>
      <c r="BO67" s="65">
        <v>0</v>
      </c>
      <c r="BP67" s="138">
        <f t="shared" si="1"/>
        <v>284.90400000000045</v>
      </c>
      <c r="BQ67" s="113">
        <f>BG67/AZ67*100</f>
        <v>104.76372330998045</v>
      </c>
    </row>
    <row r="68" spans="1:69">
      <c r="A68" s="614"/>
      <c r="B68" s="640"/>
      <c r="C68" s="313" t="s">
        <v>49</v>
      </c>
      <c r="D68" s="263">
        <v>5.2077653084087148</v>
      </c>
      <c r="E68" s="269"/>
      <c r="F68" s="571">
        <v>4.8444612814477619</v>
      </c>
      <c r="G68" s="269"/>
      <c r="H68" s="549">
        <v>4.5238492554359775</v>
      </c>
      <c r="I68" s="271"/>
      <c r="J68" s="263">
        <v>4.6327513434046184</v>
      </c>
      <c r="K68" s="269"/>
      <c r="L68" s="348">
        <v>4.6327513434046184</v>
      </c>
      <c r="M68" s="269"/>
      <c r="N68" s="348"/>
      <c r="O68" s="269"/>
      <c r="P68" s="348"/>
      <c r="Q68" s="271"/>
      <c r="R68" s="143">
        <v>5.2077653084087148</v>
      </c>
      <c r="S68" s="64"/>
      <c r="T68" s="144" t="e">
        <v>#REF!</v>
      </c>
      <c r="U68" s="64"/>
      <c r="V68" s="144" t="e">
        <v>#REF!</v>
      </c>
      <c r="W68" s="64"/>
      <c r="X68" s="144" t="e">
        <v>#REF!</v>
      </c>
      <c r="Y68" s="64"/>
      <c r="Z68" s="144" t="e">
        <v>#REF!</v>
      </c>
      <c r="AA68" s="65"/>
      <c r="AB68" s="138"/>
      <c r="AC68" s="139"/>
      <c r="AD68" s="521">
        <v>112.41193240001346</v>
      </c>
      <c r="AE68" s="263">
        <v>4.88</v>
      </c>
      <c r="AF68" s="269"/>
      <c r="AG68" s="348">
        <v>4.88</v>
      </c>
      <c r="AH68" s="269"/>
      <c r="AI68" s="348" t="e">
        <v>#DIV/0!</v>
      </c>
      <c r="AJ68" s="269"/>
      <c r="AK68" s="348" t="e">
        <v>#DIV/0!</v>
      </c>
      <c r="AL68" s="270"/>
      <c r="AM68" s="143">
        <v>5.208556519199905</v>
      </c>
      <c r="AN68" s="64"/>
      <c r="AO68" s="144">
        <v>5.208556519199905</v>
      </c>
      <c r="AP68" s="64"/>
      <c r="AQ68" s="144">
        <v>5.2085574737357652</v>
      </c>
      <c r="AR68" s="64"/>
      <c r="AS68" s="144">
        <v>5.208554723529776</v>
      </c>
      <c r="AT68" s="64"/>
      <c r="AU68" s="144" t="e">
        <v>#DIV/0!</v>
      </c>
      <c r="AV68" s="65"/>
      <c r="AW68" s="138"/>
      <c r="AX68" s="139"/>
      <c r="AY68" s="521">
        <v>112.42901103714593</v>
      </c>
      <c r="AZ68" s="143">
        <v>5.9911642989667522</v>
      </c>
      <c r="BA68" s="348">
        <v>6.26</v>
      </c>
      <c r="BB68" s="269"/>
      <c r="BC68" s="348" t="e">
        <v>#DIV/0!</v>
      </c>
      <c r="BD68" s="269"/>
      <c r="BE68" s="348" t="e">
        <v>#DIV/0!</v>
      </c>
      <c r="BF68" s="270"/>
      <c r="BG68" s="143">
        <v>6.4254430423900946</v>
      </c>
      <c r="BH68" s="144">
        <v>6.4254430423900946</v>
      </c>
      <c r="BI68" s="64"/>
      <c r="BJ68" s="144">
        <v>6.425444124184625</v>
      </c>
      <c r="BK68" s="64"/>
      <c r="BL68" s="144">
        <v>6.4254410073213171</v>
      </c>
      <c r="BM68" s="64"/>
      <c r="BN68" s="144" t="e">
        <v>#DIV/0!</v>
      </c>
      <c r="BO68" s="65"/>
      <c r="BP68" s="138">
        <f t="shared" si="1"/>
        <v>0.43427874342334238</v>
      </c>
      <c r="BQ68" s="99">
        <v>107.2486535463272</v>
      </c>
    </row>
    <row r="69" spans="1:69" ht="14.25" thickBot="1">
      <c r="A69" s="642"/>
      <c r="B69" s="644"/>
      <c r="C69" s="322" t="s">
        <v>8</v>
      </c>
      <c r="D69" s="349">
        <v>31146.081979999999</v>
      </c>
      <c r="E69" s="588">
        <v>-2956.8641198248806</v>
      </c>
      <c r="F69" s="580">
        <v>31202.400000000001</v>
      </c>
      <c r="G69" s="352">
        <v>167.38766576541778</v>
      </c>
      <c r="H69" s="547">
        <v>27055.785241985952</v>
      </c>
      <c r="I69" s="351">
        <v>145.14407896931624</v>
      </c>
      <c r="J69" s="349">
        <v>27707.095959499999</v>
      </c>
      <c r="K69" s="352">
        <v>148.39485750213169</v>
      </c>
      <c r="L69" s="353">
        <v>27707.095959499999</v>
      </c>
      <c r="M69" s="352">
        <v>148.39485750213169</v>
      </c>
      <c r="N69" s="353"/>
      <c r="O69" s="352">
        <v>0</v>
      </c>
      <c r="P69" s="353"/>
      <c r="Q69" s="351">
        <v>0</v>
      </c>
      <c r="R69" s="145">
        <v>31146.081979999999</v>
      </c>
      <c r="S69" s="146">
        <v>162.11734702056938</v>
      </c>
      <c r="T69" s="147" t="e">
        <v>#REF!</v>
      </c>
      <c r="U69" s="146">
        <v>0</v>
      </c>
      <c r="V69" s="147" t="e">
        <v>#REF!</v>
      </c>
      <c r="W69" s="146">
        <v>0</v>
      </c>
      <c r="X69" s="147" t="e">
        <v>#REF!</v>
      </c>
      <c r="Y69" s="146">
        <v>0</v>
      </c>
      <c r="Z69" s="147" t="e">
        <v>#REF!</v>
      </c>
      <c r="AA69" s="148">
        <v>0</v>
      </c>
      <c r="AB69" s="125">
        <v>1632.1919799999996</v>
      </c>
      <c r="AC69" s="126">
        <v>5.5302502652141063</v>
      </c>
      <c r="AD69" s="127">
        <v>112.41193240001346</v>
      </c>
      <c r="AE69" s="349">
        <v>29513.89</v>
      </c>
      <c r="AF69" s="352">
        <v>153.62168346340786</v>
      </c>
      <c r="AG69" s="353">
        <v>29513.89</v>
      </c>
      <c r="AH69" s="352">
        <v>153.62168346340786</v>
      </c>
      <c r="AI69" s="353">
        <v>0</v>
      </c>
      <c r="AJ69" s="352">
        <v>0</v>
      </c>
      <c r="AK69" s="353">
        <v>0</v>
      </c>
      <c r="AL69" s="350">
        <v>0</v>
      </c>
      <c r="AM69" s="145">
        <v>32634.752560925001</v>
      </c>
      <c r="AN69" s="146">
        <v>171.84352648087486</v>
      </c>
      <c r="AO69" s="147">
        <v>32634.752560925001</v>
      </c>
      <c r="AP69" s="146">
        <v>171.84352648087486</v>
      </c>
      <c r="AQ69" s="147">
        <v>21307.953405736804</v>
      </c>
      <c r="AR69" s="146">
        <v>153.55191112112888</v>
      </c>
      <c r="AS69" s="147">
        <v>11326.799155188197</v>
      </c>
      <c r="AT69" s="146">
        <v>221.47484005874159</v>
      </c>
      <c r="AU69" s="147">
        <v>0</v>
      </c>
      <c r="AV69" s="148">
        <v>0</v>
      </c>
      <c r="AW69" s="125">
        <v>3120.8625609250012</v>
      </c>
      <c r="AX69" s="126">
        <v>10.574216278928333</v>
      </c>
      <c r="AY69" s="127">
        <v>117.78481804310294</v>
      </c>
      <c r="AZ69" s="145">
        <v>35831.356322830448</v>
      </c>
      <c r="BA69" s="353">
        <v>40697.910000000003</v>
      </c>
      <c r="BB69" s="352">
        <v>209.0410532511919</v>
      </c>
      <c r="BC69" s="353">
        <v>0</v>
      </c>
      <c r="BD69" s="352">
        <v>0</v>
      </c>
      <c r="BE69" s="353">
        <v>0</v>
      </c>
      <c r="BF69" s="350">
        <v>0</v>
      </c>
      <c r="BG69" s="145">
        <v>40259.281628171542</v>
      </c>
      <c r="BH69" s="147">
        <v>40259.281628171542</v>
      </c>
      <c r="BI69" s="146">
        <v>211.99170778623494</v>
      </c>
      <c r="BJ69" s="147">
        <v>26286.177065277217</v>
      </c>
      <c r="BK69" s="146">
        <v>189.42657924880766</v>
      </c>
      <c r="BL69" s="147">
        <v>13973.104562894323</v>
      </c>
      <c r="BM69" s="146">
        <v>273.21850204906133</v>
      </c>
      <c r="BN69" s="147">
        <v>0</v>
      </c>
      <c r="BO69" s="148">
        <v>0</v>
      </c>
      <c r="BP69" s="138">
        <f t="shared" si="1"/>
        <v>4427.9253053410939</v>
      </c>
      <c r="BQ69" s="127">
        <v>112.35768265495376</v>
      </c>
    </row>
    <row r="70" spans="1:69" ht="14.25" thickTop="1">
      <c r="A70" s="614"/>
      <c r="B70" s="356" t="s">
        <v>47</v>
      </c>
      <c r="C70" s="330" t="s">
        <v>9</v>
      </c>
      <c r="D70" s="252">
        <v>449.5</v>
      </c>
      <c r="E70" s="343"/>
      <c r="F70" s="581">
        <v>489.14</v>
      </c>
      <c r="G70" s="359"/>
      <c r="H70" s="542">
        <v>454.25</v>
      </c>
      <c r="I70" s="358"/>
      <c r="J70" s="252">
        <v>478.1</v>
      </c>
      <c r="K70" s="359"/>
      <c r="L70" s="254">
        <v>478.1</v>
      </c>
      <c r="M70" s="359"/>
      <c r="N70" s="254"/>
      <c r="O70" s="359"/>
      <c r="P70" s="254"/>
      <c r="Q70" s="358"/>
      <c r="R70" s="50">
        <v>449.5</v>
      </c>
      <c r="S70" s="149"/>
      <c r="T70" s="52" t="e">
        <v>#REF!</v>
      </c>
      <c r="U70" s="149"/>
      <c r="V70" s="52" t="e">
        <v>#REF!</v>
      </c>
      <c r="W70" s="149"/>
      <c r="X70" s="52" t="e">
        <v>#REF!</v>
      </c>
      <c r="Y70" s="149"/>
      <c r="Z70" s="52" t="e">
        <v>#REF!</v>
      </c>
      <c r="AA70" s="150"/>
      <c r="AB70" s="111"/>
      <c r="AC70" s="112"/>
      <c r="AD70" s="141"/>
      <c r="AE70" s="252">
        <v>449.5</v>
      </c>
      <c r="AF70" s="359"/>
      <c r="AG70" s="254">
        <v>449.5</v>
      </c>
      <c r="AH70" s="359"/>
      <c r="AI70" s="254"/>
      <c r="AJ70" s="359"/>
      <c r="AK70" s="254"/>
      <c r="AL70" s="357"/>
      <c r="AM70" s="50">
        <v>475.88975938660428</v>
      </c>
      <c r="AN70" s="149"/>
      <c r="AO70" s="52">
        <v>475.88975938660428</v>
      </c>
      <c r="AP70" s="149"/>
      <c r="AQ70" s="52">
        <v>310.72283690071259</v>
      </c>
      <c r="AR70" s="149"/>
      <c r="AS70" s="52">
        <v>165.16692248589169</v>
      </c>
      <c r="AT70" s="149"/>
      <c r="AU70" s="52">
        <v>0</v>
      </c>
      <c r="AV70" s="150"/>
      <c r="AW70" s="111"/>
      <c r="AX70" s="112"/>
      <c r="AY70" s="141"/>
      <c r="AZ70" s="50">
        <v>454.25036136534777</v>
      </c>
      <c r="BA70" s="254">
        <v>493.4</v>
      </c>
      <c r="BB70" s="359"/>
      <c r="BC70" s="254"/>
      <c r="BD70" s="359"/>
      <c r="BE70" s="254"/>
      <c r="BF70" s="357"/>
      <c r="BG70" s="50">
        <v>475.88975938660428</v>
      </c>
      <c r="BH70" s="52">
        <v>475.88975938660428</v>
      </c>
      <c r="BI70" s="149"/>
      <c r="BJ70" s="52">
        <v>310.72283690071259</v>
      </c>
      <c r="BK70" s="149"/>
      <c r="BL70" s="52">
        <v>165.16692248589169</v>
      </c>
      <c r="BM70" s="149"/>
      <c r="BN70" s="52">
        <v>0</v>
      </c>
      <c r="BO70" s="150"/>
      <c r="BP70" s="138">
        <f t="shared" si="1"/>
        <v>21.639398021256511</v>
      </c>
      <c r="BQ70" s="113">
        <f>BG70/AZ70*100</f>
        <v>104.76376022161318</v>
      </c>
    </row>
    <row r="71" spans="1:69" s="320" customFormat="1">
      <c r="A71" s="614"/>
      <c r="B71" s="360" t="s">
        <v>48</v>
      </c>
      <c r="C71" s="313" t="s">
        <v>49</v>
      </c>
      <c r="D71" s="361">
        <v>6.1289999999999996</v>
      </c>
      <c r="E71" s="364"/>
      <c r="F71" s="567">
        <v>5.763993948562784</v>
      </c>
      <c r="G71" s="364"/>
      <c r="H71" s="562">
        <v>5.7640196383083975</v>
      </c>
      <c r="I71" s="363"/>
      <c r="J71" s="361">
        <v>5.4501712769295123</v>
      </c>
      <c r="K71" s="364"/>
      <c r="L71" s="319">
        <v>5.4501712769295123</v>
      </c>
      <c r="M71" s="364"/>
      <c r="N71" s="319"/>
      <c r="O71" s="364"/>
      <c r="P71" s="319"/>
      <c r="Q71" s="363"/>
      <c r="R71" s="151">
        <v>6.1289999999999996</v>
      </c>
      <c r="S71" s="152"/>
      <c r="T71" s="153">
        <v>0</v>
      </c>
      <c r="U71" s="152"/>
      <c r="V71" s="153" t="e">
        <v>#REF!</v>
      </c>
      <c r="W71" s="152"/>
      <c r="X71" s="153" t="e">
        <v>#REF!</v>
      </c>
      <c r="Y71" s="152"/>
      <c r="Z71" s="153" t="e">
        <v>#REF!</v>
      </c>
      <c r="AA71" s="154"/>
      <c r="AB71" s="155"/>
      <c r="AC71" s="156"/>
      <c r="AD71" s="157">
        <v>112.45518147189169</v>
      </c>
      <c r="AE71" s="361">
        <v>5.75</v>
      </c>
      <c r="AF71" s="364"/>
      <c r="AG71" s="319">
        <v>5.75</v>
      </c>
      <c r="AH71" s="364"/>
      <c r="AI71" s="319">
        <v>5.75</v>
      </c>
      <c r="AJ71" s="364"/>
      <c r="AK71" s="319">
        <v>5.75</v>
      </c>
      <c r="AL71" s="362"/>
      <c r="AM71" s="151">
        <v>6.1289999999999987</v>
      </c>
      <c r="AN71" s="152"/>
      <c r="AO71" s="153">
        <v>6.1289999999999987</v>
      </c>
      <c r="AP71" s="152"/>
      <c r="AQ71" s="153">
        <v>6.1289999999999996</v>
      </c>
      <c r="AR71" s="152"/>
      <c r="AS71" s="153">
        <v>6.1289999999999996</v>
      </c>
      <c r="AT71" s="152"/>
      <c r="AU71" s="153">
        <v>0</v>
      </c>
      <c r="AV71" s="154"/>
      <c r="AW71" s="155"/>
      <c r="AX71" s="156"/>
      <c r="AY71" s="157">
        <v>112.45518147189166</v>
      </c>
      <c r="AZ71" s="151">
        <v>6.9700999999999995</v>
      </c>
      <c r="BA71" s="319">
        <v>7.28</v>
      </c>
      <c r="BB71" s="364"/>
      <c r="BC71" s="319">
        <v>7.2800972841507905</v>
      </c>
      <c r="BD71" s="364"/>
      <c r="BE71" s="319">
        <v>7.2800972841507905</v>
      </c>
      <c r="BF71" s="362"/>
      <c r="BG71" s="151">
        <v>7.4686000000000012</v>
      </c>
      <c r="BH71" s="153">
        <v>7.4686000000000012</v>
      </c>
      <c r="BI71" s="152"/>
      <c r="BJ71" s="153">
        <v>7.4686000000000012</v>
      </c>
      <c r="BK71" s="152"/>
      <c r="BL71" s="153">
        <v>7.4686000000000012</v>
      </c>
      <c r="BM71" s="152"/>
      <c r="BN71" s="153">
        <v>0</v>
      </c>
      <c r="BO71" s="154"/>
      <c r="BP71" s="138">
        <f t="shared" si="1"/>
        <v>0.49850000000000172</v>
      </c>
      <c r="BQ71" s="157">
        <v>107.15197773346152</v>
      </c>
    </row>
    <row r="72" spans="1:69">
      <c r="A72" s="615"/>
      <c r="B72" s="365" t="s">
        <v>50</v>
      </c>
      <c r="C72" s="297" t="s">
        <v>8</v>
      </c>
      <c r="D72" s="263">
        <v>2754.9854999999998</v>
      </c>
      <c r="E72" s="343"/>
      <c r="F72" s="571">
        <v>2819.4</v>
      </c>
      <c r="G72" s="343"/>
      <c r="H72" s="532">
        <v>2618.3059207015895</v>
      </c>
      <c r="I72" s="367"/>
      <c r="J72" s="263">
        <v>2605.7268875</v>
      </c>
      <c r="K72" s="343"/>
      <c r="L72" s="265">
        <v>2605.7268875</v>
      </c>
      <c r="M72" s="343"/>
      <c r="N72" s="265"/>
      <c r="O72" s="343"/>
      <c r="P72" s="265"/>
      <c r="Q72" s="367"/>
      <c r="R72" s="57">
        <v>2754.9854999999998</v>
      </c>
      <c r="S72" s="136"/>
      <c r="T72" s="59" t="e">
        <v>#REF!</v>
      </c>
      <c r="U72" s="136"/>
      <c r="V72" s="59" t="e">
        <v>#REF!</v>
      </c>
      <c r="W72" s="136"/>
      <c r="X72" s="59" t="e">
        <v>#REF!</v>
      </c>
      <c r="Y72" s="136"/>
      <c r="Z72" s="59" t="e">
        <v>#REF!</v>
      </c>
      <c r="AA72" s="158"/>
      <c r="AB72" s="133"/>
      <c r="AC72" s="134"/>
      <c r="AD72" s="99">
        <v>105.72809887390777</v>
      </c>
      <c r="AE72" s="263">
        <v>2584.6</v>
      </c>
      <c r="AF72" s="343"/>
      <c r="AG72" s="265">
        <v>2584.6</v>
      </c>
      <c r="AH72" s="343"/>
      <c r="AI72" s="265"/>
      <c r="AJ72" s="343"/>
      <c r="AK72" s="265"/>
      <c r="AL72" s="366"/>
      <c r="AM72" s="57">
        <v>2916.728335280497</v>
      </c>
      <c r="AN72" s="136"/>
      <c r="AO72" s="59">
        <v>2916.728335280497</v>
      </c>
      <c r="AP72" s="136"/>
      <c r="AQ72" s="59">
        <v>1904.4202673644672</v>
      </c>
      <c r="AR72" s="136"/>
      <c r="AS72" s="59">
        <v>1012.30806791603</v>
      </c>
      <c r="AT72" s="136"/>
      <c r="AU72" s="59">
        <v>0</v>
      </c>
      <c r="AV72" s="158"/>
      <c r="AW72" s="133"/>
      <c r="AX72" s="134"/>
      <c r="AY72" s="99">
        <v>111.93530485763532</v>
      </c>
      <c r="AZ72" s="57">
        <v>3166.1704437526105</v>
      </c>
      <c r="BA72" s="265">
        <v>3592</v>
      </c>
      <c r="BB72" s="343"/>
      <c r="BC72" s="265"/>
      <c r="BD72" s="343"/>
      <c r="BE72" s="265"/>
      <c r="BF72" s="366"/>
      <c r="BG72" s="57">
        <v>3554.2302569547933</v>
      </c>
      <c r="BH72" s="59">
        <v>3554.2302569547933</v>
      </c>
      <c r="BI72" s="136"/>
      <c r="BJ72" s="59">
        <v>2320.6645796766625</v>
      </c>
      <c r="BK72" s="136"/>
      <c r="BL72" s="59">
        <v>1233.5656772781308</v>
      </c>
      <c r="BM72" s="136"/>
      <c r="BN72" s="59">
        <v>0</v>
      </c>
      <c r="BO72" s="158"/>
      <c r="BP72" s="138">
        <f t="shared" si="1"/>
        <v>388.0598132021828</v>
      </c>
      <c r="BQ72" s="99">
        <v>112.25644102539995</v>
      </c>
    </row>
    <row r="73" spans="1:69" ht="13.5">
      <c r="A73" s="613"/>
      <c r="B73" s="356" t="s">
        <v>51</v>
      </c>
      <c r="C73" s="313" t="s">
        <v>9</v>
      </c>
      <c r="D73" s="263">
        <v>5531.2</v>
      </c>
      <c r="E73" s="343"/>
      <c r="F73" s="571">
        <v>5951.7</v>
      </c>
      <c r="G73" s="343"/>
      <c r="H73" s="532">
        <v>5526.45</v>
      </c>
      <c r="I73" s="367"/>
      <c r="J73" s="263">
        <v>5502.6</v>
      </c>
      <c r="K73" s="343"/>
      <c r="L73" s="254">
        <v>5502.6</v>
      </c>
      <c r="M73" s="343"/>
      <c r="N73" s="254"/>
      <c r="O73" s="343"/>
      <c r="P73" s="254"/>
      <c r="Q73" s="367"/>
      <c r="R73" s="57">
        <v>5531.2</v>
      </c>
      <c r="S73" s="136"/>
      <c r="T73" s="52" t="e">
        <v>#REF!</v>
      </c>
      <c r="U73" s="149"/>
      <c r="V73" s="52" t="e">
        <v>#REF!</v>
      </c>
      <c r="W73" s="149"/>
      <c r="X73" s="52" t="e">
        <v>#REF!</v>
      </c>
      <c r="Y73" s="149"/>
      <c r="Z73" s="52" t="e">
        <v>#REF!</v>
      </c>
      <c r="AA73" s="150"/>
      <c r="AB73" s="133"/>
      <c r="AC73" s="134"/>
      <c r="AD73" s="159"/>
      <c r="AE73" s="263">
        <v>5598.6</v>
      </c>
      <c r="AF73" s="343"/>
      <c r="AG73" s="254">
        <v>5598.6</v>
      </c>
      <c r="AH73" s="359"/>
      <c r="AI73" s="254"/>
      <c r="AJ73" s="359"/>
      <c r="AK73" s="254"/>
      <c r="AL73" s="357"/>
      <c r="AM73" s="57">
        <v>5789.7142406133953</v>
      </c>
      <c r="AN73" s="136"/>
      <c r="AO73" s="52">
        <v>5789.7142406133953</v>
      </c>
      <c r="AP73" s="149"/>
      <c r="AQ73" s="52">
        <v>3780.2281630992875</v>
      </c>
      <c r="AR73" s="149"/>
      <c r="AS73" s="52">
        <v>2009.486077514108</v>
      </c>
      <c r="AT73" s="149"/>
      <c r="AU73" s="52">
        <v>0</v>
      </c>
      <c r="AV73" s="150"/>
      <c r="AW73" s="133"/>
      <c r="AX73" s="134"/>
      <c r="AY73" s="159"/>
      <c r="AZ73" s="57">
        <v>5526.4496386346518</v>
      </c>
      <c r="BA73" s="254">
        <v>6004.2</v>
      </c>
      <c r="BB73" s="359"/>
      <c r="BC73" s="254"/>
      <c r="BD73" s="359"/>
      <c r="BE73" s="254"/>
      <c r="BF73" s="357"/>
      <c r="BG73" s="57">
        <v>5789.7142406133953</v>
      </c>
      <c r="BH73" s="52">
        <v>5789.7142406133953</v>
      </c>
      <c r="BI73" s="149"/>
      <c r="BJ73" s="52">
        <v>3780.2281630992875</v>
      </c>
      <c r="BK73" s="149"/>
      <c r="BL73" s="52">
        <v>2009.486077514108</v>
      </c>
      <c r="BM73" s="149"/>
      <c r="BN73" s="52">
        <v>0</v>
      </c>
      <c r="BO73" s="150"/>
      <c r="BP73" s="138">
        <f t="shared" si="1"/>
        <v>263.26460197874349</v>
      </c>
      <c r="BQ73" s="99">
        <f>BG73/AZ73*100</f>
        <v>104.76372027600318</v>
      </c>
    </row>
    <row r="74" spans="1:69" s="320" customFormat="1">
      <c r="A74" s="614"/>
      <c r="B74" s="360" t="s">
        <v>52</v>
      </c>
      <c r="C74" s="313" t="s">
        <v>49</v>
      </c>
      <c r="D74" s="361">
        <v>5.1329000000000002</v>
      </c>
      <c r="E74" s="364"/>
      <c r="F74" s="567">
        <v>4.7688895609657749</v>
      </c>
      <c r="G74" s="364"/>
      <c r="H74" s="562">
        <v>4.4219126783530767</v>
      </c>
      <c r="I74" s="363"/>
      <c r="J74" s="361">
        <v>4.5617288321884191</v>
      </c>
      <c r="K74" s="364"/>
      <c r="L74" s="319">
        <v>4.5617288321884191</v>
      </c>
      <c r="M74" s="364"/>
      <c r="N74" s="319"/>
      <c r="O74" s="364"/>
      <c r="P74" s="319"/>
      <c r="Q74" s="363"/>
      <c r="R74" s="151">
        <v>5.1329000000000002</v>
      </c>
      <c r="S74" s="152"/>
      <c r="T74" s="153">
        <v>0</v>
      </c>
      <c r="U74" s="152"/>
      <c r="V74" s="153" t="e">
        <v>#REF!</v>
      </c>
      <c r="W74" s="152"/>
      <c r="X74" s="153" t="e">
        <v>#REF!</v>
      </c>
      <c r="Y74" s="152"/>
      <c r="Z74" s="153" t="e">
        <v>#REF!</v>
      </c>
      <c r="AA74" s="154"/>
      <c r="AB74" s="155"/>
      <c r="AC74" s="156"/>
      <c r="AD74" s="157">
        <v>112.52093644368533</v>
      </c>
      <c r="AE74" s="361">
        <v>4.8100060729468073</v>
      </c>
      <c r="AF74" s="364"/>
      <c r="AG74" s="319">
        <v>4.8099999999999996</v>
      </c>
      <c r="AH74" s="364"/>
      <c r="AI74" s="319">
        <v>4.8100060729468073</v>
      </c>
      <c r="AJ74" s="364"/>
      <c r="AK74" s="319">
        <v>4.8100060729468073</v>
      </c>
      <c r="AL74" s="362"/>
      <c r="AM74" s="151">
        <v>5.1329000000000011</v>
      </c>
      <c r="AN74" s="152"/>
      <c r="AO74" s="153">
        <v>5.1329000000000011</v>
      </c>
      <c r="AP74" s="152"/>
      <c r="AQ74" s="153">
        <v>5.1329000000000002</v>
      </c>
      <c r="AR74" s="152"/>
      <c r="AS74" s="153">
        <v>5.1329000000000011</v>
      </c>
      <c r="AT74" s="152"/>
      <c r="AU74" s="153">
        <v>0</v>
      </c>
      <c r="AV74" s="154"/>
      <c r="AW74" s="155"/>
      <c r="AX74" s="156"/>
      <c r="AY74" s="157">
        <v>112.52093644368534</v>
      </c>
      <c r="AZ74" s="151">
        <v>5.9106999999999994</v>
      </c>
      <c r="BA74" s="319">
        <v>6.18</v>
      </c>
      <c r="BB74" s="364"/>
      <c r="BC74" s="319">
        <v>6.1800073282035912</v>
      </c>
      <c r="BD74" s="364"/>
      <c r="BE74" s="319">
        <v>6.1800073282035912</v>
      </c>
      <c r="BF74" s="362"/>
      <c r="BG74" s="151">
        <v>6.3397000000000006</v>
      </c>
      <c r="BH74" s="153">
        <v>6.3397000000000006</v>
      </c>
      <c r="BI74" s="152"/>
      <c r="BJ74" s="153">
        <v>6.3396999999999997</v>
      </c>
      <c r="BK74" s="152"/>
      <c r="BL74" s="153">
        <v>6.3397000000000006</v>
      </c>
      <c r="BM74" s="152"/>
      <c r="BN74" s="153">
        <v>0</v>
      </c>
      <c r="BO74" s="154"/>
      <c r="BP74" s="138">
        <f t="shared" si="1"/>
        <v>0.42900000000000116</v>
      </c>
      <c r="BQ74" s="157">
        <v>107.25802358434706</v>
      </c>
    </row>
    <row r="75" spans="1:69">
      <c r="A75" s="615"/>
      <c r="B75" s="365" t="s">
        <v>50</v>
      </c>
      <c r="C75" s="297" t="s">
        <v>8</v>
      </c>
      <c r="D75" s="263">
        <v>28391.09648</v>
      </c>
      <c r="E75" s="343"/>
      <c r="F75" s="571">
        <v>28383</v>
      </c>
      <c r="G75" s="343"/>
      <c r="H75" s="532">
        <v>24437.479321284362</v>
      </c>
      <c r="I75" s="367"/>
      <c r="J75" s="263">
        <v>25101.369071999998</v>
      </c>
      <c r="K75" s="343"/>
      <c r="L75" s="265">
        <v>25101.369071999998</v>
      </c>
      <c r="M75" s="343"/>
      <c r="N75" s="265"/>
      <c r="O75" s="343"/>
      <c r="P75" s="265"/>
      <c r="Q75" s="367"/>
      <c r="R75" s="57">
        <v>28391.09648</v>
      </c>
      <c r="S75" s="136"/>
      <c r="T75" s="59" t="e">
        <v>#REF!</v>
      </c>
      <c r="U75" s="136"/>
      <c r="V75" s="59" t="e">
        <v>#REF!</v>
      </c>
      <c r="W75" s="136"/>
      <c r="X75" s="59" t="e">
        <v>#REF!</v>
      </c>
      <c r="Y75" s="136"/>
      <c r="Z75" s="59" t="e">
        <v>#REF!</v>
      </c>
      <c r="AA75" s="158"/>
      <c r="AB75" s="133"/>
      <c r="AC75" s="134"/>
      <c r="AD75" s="99">
        <v>113.10576884696547</v>
      </c>
      <c r="AE75" s="263">
        <v>26929.3</v>
      </c>
      <c r="AF75" s="343"/>
      <c r="AG75" s="265">
        <v>26929.3</v>
      </c>
      <c r="AH75" s="343"/>
      <c r="AI75" s="265"/>
      <c r="AJ75" s="343"/>
      <c r="AK75" s="265"/>
      <c r="AL75" s="366"/>
      <c r="AM75" s="57">
        <v>29718.024225644502</v>
      </c>
      <c r="AN75" s="136"/>
      <c r="AO75" s="59">
        <v>29718.024225644502</v>
      </c>
      <c r="AP75" s="136"/>
      <c r="AQ75" s="59">
        <v>19403.533138372335</v>
      </c>
      <c r="AR75" s="136"/>
      <c r="AS75" s="59">
        <v>10314.491087272167</v>
      </c>
      <c r="AT75" s="136"/>
      <c r="AU75" s="59">
        <v>0</v>
      </c>
      <c r="AV75" s="158"/>
      <c r="AW75" s="133"/>
      <c r="AX75" s="134"/>
      <c r="AY75" s="99">
        <v>118.39204523228288</v>
      </c>
      <c r="AZ75" s="57">
        <v>32665.185879077835</v>
      </c>
      <c r="BA75" s="265">
        <v>37106</v>
      </c>
      <c r="BB75" s="343"/>
      <c r="BC75" s="265"/>
      <c r="BD75" s="343"/>
      <c r="BE75" s="265"/>
      <c r="BF75" s="366"/>
      <c r="BG75" s="57">
        <v>36705.051371216745</v>
      </c>
      <c r="BH75" s="59">
        <v>36705.051371216745</v>
      </c>
      <c r="BI75" s="136"/>
      <c r="BJ75" s="59">
        <v>23965.512485600553</v>
      </c>
      <c r="BK75" s="136"/>
      <c r="BL75" s="59">
        <v>12739.538885616192</v>
      </c>
      <c r="BM75" s="136"/>
      <c r="BN75" s="59">
        <v>0</v>
      </c>
      <c r="BO75" s="158"/>
      <c r="BP75" s="138">
        <f t="shared" si="1"/>
        <v>4039.8654921389098</v>
      </c>
      <c r="BQ75" s="99">
        <v>112.36749580147485</v>
      </c>
    </row>
    <row r="76" spans="1:69" ht="13.9" hidden="1" customHeight="1">
      <c r="A76" s="613"/>
      <c r="B76" s="356" t="s">
        <v>53</v>
      </c>
      <c r="C76" s="313" t="s">
        <v>9</v>
      </c>
      <c r="D76" s="263">
        <v>0</v>
      </c>
      <c r="E76" s="343"/>
      <c r="F76" s="571"/>
      <c r="G76" s="343"/>
      <c r="H76" s="532"/>
      <c r="I76" s="367"/>
      <c r="J76" s="263">
        <v>0</v>
      </c>
      <c r="K76" s="359"/>
      <c r="L76" s="254">
        <v>0</v>
      </c>
      <c r="M76" s="359"/>
      <c r="N76" s="254"/>
      <c r="O76" s="359"/>
      <c r="P76" s="254"/>
      <c r="Q76" s="358"/>
      <c r="R76" s="57">
        <v>0</v>
      </c>
      <c r="S76" s="149"/>
      <c r="T76" s="52" t="e">
        <v>#REF!</v>
      </c>
      <c r="U76" s="149"/>
      <c r="V76" s="52" t="e">
        <v>#REF!</v>
      </c>
      <c r="W76" s="149"/>
      <c r="X76" s="52" t="e">
        <v>#REF!</v>
      </c>
      <c r="Y76" s="149"/>
      <c r="Z76" s="52" t="e">
        <v>#REF!</v>
      </c>
      <c r="AA76" s="150"/>
      <c r="AB76" s="111"/>
      <c r="AC76" s="112"/>
      <c r="AD76" s="141"/>
      <c r="AE76" s="263">
        <v>0</v>
      </c>
      <c r="AF76" s="359"/>
      <c r="AG76" s="254">
        <v>0</v>
      </c>
      <c r="AH76" s="359"/>
      <c r="AI76" s="254"/>
      <c r="AJ76" s="359"/>
      <c r="AK76" s="254"/>
      <c r="AL76" s="357"/>
      <c r="AM76" s="57">
        <v>0</v>
      </c>
      <c r="AN76" s="149"/>
      <c r="AO76" s="52">
        <v>0</v>
      </c>
      <c r="AP76" s="149"/>
      <c r="AQ76" s="52">
        <v>0</v>
      </c>
      <c r="AR76" s="149"/>
      <c r="AS76" s="52">
        <v>0</v>
      </c>
      <c r="AT76" s="149"/>
      <c r="AU76" s="52">
        <v>0</v>
      </c>
      <c r="AV76" s="150"/>
      <c r="AW76" s="111"/>
      <c r="AX76" s="112"/>
      <c r="AY76" s="141"/>
      <c r="AZ76" s="57">
        <v>0</v>
      </c>
      <c r="BA76" s="254"/>
      <c r="BB76" s="359"/>
      <c r="BC76" s="254"/>
      <c r="BD76" s="359"/>
      <c r="BE76" s="254"/>
      <c r="BF76" s="357"/>
      <c r="BG76" s="57">
        <v>0</v>
      </c>
      <c r="BH76" s="52">
        <v>0</v>
      </c>
      <c r="BI76" s="149"/>
      <c r="BJ76" s="52">
        <v>0</v>
      </c>
      <c r="BK76" s="149"/>
      <c r="BL76" s="52">
        <v>0</v>
      </c>
      <c r="BM76" s="149"/>
      <c r="BN76" s="52">
        <v>0</v>
      </c>
      <c r="BO76" s="150"/>
      <c r="BP76" s="138">
        <f t="shared" si="1"/>
        <v>0</v>
      </c>
      <c r="BQ76" s="141"/>
    </row>
    <row r="77" spans="1:69" s="320" customFormat="1" ht="13.15" hidden="1" customHeight="1">
      <c r="A77" s="614"/>
      <c r="B77" s="360" t="s">
        <v>54</v>
      </c>
      <c r="C77" s="313" t="s">
        <v>49</v>
      </c>
      <c r="D77" s="361">
        <v>0</v>
      </c>
      <c r="E77" s="364"/>
      <c r="F77" s="567">
        <v>0</v>
      </c>
      <c r="G77" s="364"/>
      <c r="H77" s="384"/>
      <c r="I77" s="363"/>
      <c r="J77" s="361" t="e">
        <v>#DIV/0!</v>
      </c>
      <c r="K77" s="364"/>
      <c r="L77" s="319" t="e">
        <v>#DIV/0!</v>
      </c>
      <c r="M77" s="364"/>
      <c r="N77" s="319"/>
      <c r="O77" s="364"/>
      <c r="P77" s="319"/>
      <c r="Q77" s="363"/>
      <c r="R77" s="151">
        <v>0</v>
      </c>
      <c r="S77" s="152"/>
      <c r="T77" s="153">
        <v>0</v>
      </c>
      <c r="U77" s="152"/>
      <c r="V77" s="153" t="e">
        <v>#REF!</v>
      </c>
      <c r="W77" s="152"/>
      <c r="X77" s="153" t="e">
        <v>#REF!</v>
      </c>
      <c r="Y77" s="152"/>
      <c r="Z77" s="153" t="e">
        <v>#REF!</v>
      </c>
      <c r="AA77" s="154"/>
      <c r="AB77" s="155"/>
      <c r="AC77" s="156"/>
      <c r="AD77" s="157">
        <v>0</v>
      </c>
      <c r="AE77" s="361">
        <v>0</v>
      </c>
      <c r="AF77" s="364"/>
      <c r="AG77" s="319">
        <v>0</v>
      </c>
      <c r="AH77" s="364"/>
      <c r="AI77" s="319">
        <v>0</v>
      </c>
      <c r="AJ77" s="364"/>
      <c r="AK77" s="319">
        <v>0</v>
      </c>
      <c r="AL77" s="362"/>
      <c r="AM77" s="151">
        <v>0</v>
      </c>
      <c r="AN77" s="152"/>
      <c r="AO77" s="153">
        <v>0</v>
      </c>
      <c r="AP77" s="152"/>
      <c r="AQ77" s="153">
        <v>0</v>
      </c>
      <c r="AR77" s="152"/>
      <c r="AS77" s="153">
        <v>0</v>
      </c>
      <c r="AT77" s="152"/>
      <c r="AU77" s="153">
        <v>0</v>
      </c>
      <c r="AV77" s="154"/>
      <c r="AW77" s="155"/>
      <c r="AX77" s="156"/>
      <c r="AY77" s="157">
        <v>0</v>
      </c>
      <c r="AZ77" s="151" t="e">
        <v>#DIV/0!</v>
      </c>
      <c r="BA77" s="319"/>
      <c r="BB77" s="364"/>
      <c r="BC77" s="319" t="e">
        <v>#DIV/0!</v>
      </c>
      <c r="BD77" s="364"/>
      <c r="BE77" s="319" t="e">
        <v>#DIV/0!</v>
      </c>
      <c r="BF77" s="362"/>
      <c r="BG77" s="151" t="e">
        <v>#DIV/0!</v>
      </c>
      <c r="BH77" s="153" t="e">
        <v>#DIV/0!</v>
      </c>
      <c r="BI77" s="152"/>
      <c r="BJ77" s="153">
        <v>0</v>
      </c>
      <c r="BK77" s="152"/>
      <c r="BL77" s="153">
        <v>0</v>
      </c>
      <c r="BM77" s="152"/>
      <c r="BN77" s="153">
        <v>0</v>
      </c>
      <c r="BO77" s="154"/>
      <c r="BP77" s="138" t="e">
        <f t="shared" si="1"/>
        <v>#DIV/0!</v>
      </c>
      <c r="BQ77" s="157">
        <v>0</v>
      </c>
    </row>
    <row r="78" spans="1:69" ht="13.15" hidden="1" customHeight="1">
      <c r="A78" s="615"/>
      <c r="B78" s="365" t="s">
        <v>50</v>
      </c>
      <c r="C78" s="297" t="s">
        <v>8</v>
      </c>
      <c r="D78" s="263">
        <v>0</v>
      </c>
      <c r="E78" s="343"/>
      <c r="F78" s="571"/>
      <c r="G78" s="343"/>
      <c r="H78" s="532"/>
      <c r="I78" s="367"/>
      <c r="J78" s="263">
        <v>0</v>
      </c>
      <c r="K78" s="343"/>
      <c r="L78" s="265">
        <v>0</v>
      </c>
      <c r="M78" s="343"/>
      <c r="N78" s="265"/>
      <c r="O78" s="343"/>
      <c r="P78" s="265"/>
      <c r="Q78" s="367"/>
      <c r="R78" s="57">
        <v>0</v>
      </c>
      <c r="S78" s="136"/>
      <c r="T78" s="59" t="e">
        <v>#REF!</v>
      </c>
      <c r="U78" s="136"/>
      <c r="V78" s="59" t="e">
        <v>#REF!</v>
      </c>
      <c r="W78" s="136"/>
      <c r="X78" s="59" t="e">
        <v>#REF!</v>
      </c>
      <c r="Y78" s="136"/>
      <c r="Z78" s="59" t="e">
        <v>#REF!</v>
      </c>
      <c r="AA78" s="158"/>
      <c r="AB78" s="133"/>
      <c r="AC78" s="134"/>
      <c r="AD78" s="99">
        <v>0</v>
      </c>
      <c r="AE78" s="263">
        <v>0</v>
      </c>
      <c r="AF78" s="343"/>
      <c r="AG78" s="265">
        <v>0</v>
      </c>
      <c r="AH78" s="343"/>
      <c r="AI78" s="265"/>
      <c r="AJ78" s="343"/>
      <c r="AK78" s="265"/>
      <c r="AL78" s="366"/>
      <c r="AM78" s="57">
        <v>0</v>
      </c>
      <c r="AN78" s="136"/>
      <c r="AO78" s="59">
        <v>0</v>
      </c>
      <c r="AP78" s="136"/>
      <c r="AQ78" s="59">
        <v>0</v>
      </c>
      <c r="AR78" s="136"/>
      <c r="AS78" s="59">
        <v>0</v>
      </c>
      <c r="AT78" s="136"/>
      <c r="AU78" s="59">
        <v>0</v>
      </c>
      <c r="AV78" s="158"/>
      <c r="AW78" s="133"/>
      <c r="AX78" s="134"/>
      <c r="AY78" s="99">
        <v>0</v>
      </c>
      <c r="AZ78" s="57">
        <v>0</v>
      </c>
      <c r="BA78" s="265"/>
      <c r="BB78" s="343"/>
      <c r="BC78" s="265"/>
      <c r="BD78" s="343"/>
      <c r="BE78" s="265"/>
      <c r="BF78" s="366"/>
      <c r="BG78" s="57">
        <v>0</v>
      </c>
      <c r="BH78" s="59">
        <v>0</v>
      </c>
      <c r="BI78" s="136"/>
      <c r="BJ78" s="59">
        <v>0</v>
      </c>
      <c r="BK78" s="136"/>
      <c r="BL78" s="59">
        <v>0</v>
      </c>
      <c r="BM78" s="136"/>
      <c r="BN78" s="59">
        <v>0</v>
      </c>
      <c r="BO78" s="158"/>
      <c r="BP78" s="138">
        <f t="shared" si="1"/>
        <v>0</v>
      </c>
      <c r="BQ78" s="99">
        <v>0</v>
      </c>
    </row>
    <row r="79" spans="1:69" ht="13.9" hidden="1" customHeight="1">
      <c r="A79" s="613"/>
      <c r="B79" s="356" t="s">
        <v>55</v>
      </c>
      <c r="C79" s="313" t="s">
        <v>9</v>
      </c>
      <c r="D79" s="263">
        <v>0</v>
      </c>
      <c r="E79" s="343"/>
      <c r="F79" s="571"/>
      <c r="G79" s="343"/>
      <c r="H79" s="532"/>
      <c r="I79" s="367"/>
      <c r="J79" s="263">
        <v>0</v>
      </c>
      <c r="K79" s="343"/>
      <c r="L79" s="254">
        <v>0</v>
      </c>
      <c r="M79" s="343"/>
      <c r="N79" s="254"/>
      <c r="O79" s="343"/>
      <c r="P79" s="254"/>
      <c r="Q79" s="367"/>
      <c r="R79" s="57">
        <v>0</v>
      </c>
      <c r="S79" s="136"/>
      <c r="T79" s="52" t="e">
        <v>#REF!</v>
      </c>
      <c r="U79" s="149"/>
      <c r="V79" s="52" t="e">
        <v>#REF!</v>
      </c>
      <c r="W79" s="149"/>
      <c r="X79" s="52" t="e">
        <v>#REF!</v>
      </c>
      <c r="Y79" s="149"/>
      <c r="Z79" s="52" t="e">
        <v>#REF!</v>
      </c>
      <c r="AA79" s="150"/>
      <c r="AB79" s="133"/>
      <c r="AC79" s="134"/>
      <c r="AD79" s="159"/>
      <c r="AE79" s="263">
        <v>0</v>
      </c>
      <c r="AF79" s="343"/>
      <c r="AG79" s="254">
        <v>0</v>
      </c>
      <c r="AH79" s="359"/>
      <c r="AI79" s="254"/>
      <c r="AJ79" s="359"/>
      <c r="AK79" s="254"/>
      <c r="AL79" s="357"/>
      <c r="AM79" s="57">
        <v>0</v>
      </c>
      <c r="AN79" s="136"/>
      <c r="AO79" s="52">
        <v>0</v>
      </c>
      <c r="AP79" s="149"/>
      <c r="AQ79" s="52">
        <v>0</v>
      </c>
      <c r="AR79" s="149"/>
      <c r="AS79" s="52">
        <v>0</v>
      </c>
      <c r="AT79" s="149"/>
      <c r="AU79" s="52">
        <v>0</v>
      </c>
      <c r="AV79" s="150"/>
      <c r="AW79" s="133"/>
      <c r="AX79" s="134"/>
      <c r="AY79" s="159"/>
      <c r="AZ79" s="57">
        <v>0</v>
      </c>
      <c r="BA79" s="254"/>
      <c r="BB79" s="359"/>
      <c r="BC79" s="254"/>
      <c r="BD79" s="359"/>
      <c r="BE79" s="254"/>
      <c r="BF79" s="357"/>
      <c r="BG79" s="57">
        <v>0</v>
      </c>
      <c r="BH79" s="52">
        <v>0</v>
      </c>
      <c r="BI79" s="149"/>
      <c r="BJ79" s="52">
        <v>0</v>
      </c>
      <c r="BK79" s="149"/>
      <c r="BL79" s="52">
        <v>0</v>
      </c>
      <c r="BM79" s="149"/>
      <c r="BN79" s="52">
        <v>0</v>
      </c>
      <c r="BO79" s="150"/>
      <c r="BP79" s="138">
        <f t="shared" si="1"/>
        <v>0</v>
      </c>
      <c r="BQ79" s="159"/>
    </row>
    <row r="80" spans="1:69" s="320" customFormat="1" ht="13.15" hidden="1" customHeight="1">
      <c r="A80" s="614"/>
      <c r="B80" s="360" t="s">
        <v>56</v>
      </c>
      <c r="C80" s="313" t="s">
        <v>49</v>
      </c>
      <c r="D80" s="361">
        <v>0</v>
      </c>
      <c r="E80" s="364"/>
      <c r="F80" s="567">
        <v>0</v>
      </c>
      <c r="G80" s="364"/>
      <c r="H80" s="384"/>
      <c r="I80" s="363"/>
      <c r="J80" s="361" t="e">
        <v>#DIV/0!</v>
      </c>
      <c r="K80" s="364"/>
      <c r="L80" s="319" t="e">
        <v>#DIV/0!</v>
      </c>
      <c r="M80" s="364"/>
      <c r="N80" s="319"/>
      <c r="O80" s="364"/>
      <c r="P80" s="319"/>
      <c r="Q80" s="363"/>
      <c r="R80" s="151">
        <v>0</v>
      </c>
      <c r="S80" s="152"/>
      <c r="T80" s="153">
        <v>0</v>
      </c>
      <c r="U80" s="152"/>
      <c r="V80" s="153" t="e">
        <v>#REF!</v>
      </c>
      <c r="W80" s="152"/>
      <c r="X80" s="153" t="e">
        <v>#REF!</v>
      </c>
      <c r="Y80" s="152"/>
      <c r="Z80" s="153" t="e">
        <v>#REF!</v>
      </c>
      <c r="AA80" s="154"/>
      <c r="AB80" s="155"/>
      <c r="AC80" s="156"/>
      <c r="AD80" s="157">
        <v>0</v>
      </c>
      <c r="AE80" s="361">
        <v>0</v>
      </c>
      <c r="AF80" s="364"/>
      <c r="AG80" s="319">
        <v>0</v>
      </c>
      <c r="AH80" s="364"/>
      <c r="AI80" s="319">
        <v>0</v>
      </c>
      <c r="AJ80" s="364"/>
      <c r="AK80" s="319">
        <v>0</v>
      </c>
      <c r="AL80" s="362"/>
      <c r="AM80" s="151">
        <v>0</v>
      </c>
      <c r="AN80" s="152"/>
      <c r="AO80" s="153">
        <v>0</v>
      </c>
      <c r="AP80" s="152"/>
      <c r="AQ80" s="153">
        <v>0</v>
      </c>
      <c r="AR80" s="152"/>
      <c r="AS80" s="153">
        <v>0</v>
      </c>
      <c r="AT80" s="152"/>
      <c r="AU80" s="153">
        <v>0</v>
      </c>
      <c r="AV80" s="154"/>
      <c r="AW80" s="155"/>
      <c r="AX80" s="156"/>
      <c r="AY80" s="157">
        <v>0</v>
      </c>
      <c r="AZ80" s="151" t="e">
        <v>#DIV/0!</v>
      </c>
      <c r="BA80" s="319"/>
      <c r="BB80" s="364"/>
      <c r="BC80" s="319" t="e">
        <v>#DIV/0!</v>
      </c>
      <c r="BD80" s="364"/>
      <c r="BE80" s="319" t="e">
        <v>#DIV/0!</v>
      </c>
      <c r="BF80" s="362"/>
      <c r="BG80" s="151" t="e">
        <v>#DIV/0!</v>
      </c>
      <c r="BH80" s="153" t="e">
        <v>#DIV/0!</v>
      </c>
      <c r="BI80" s="152"/>
      <c r="BJ80" s="153">
        <v>0</v>
      </c>
      <c r="BK80" s="152"/>
      <c r="BL80" s="153">
        <v>0</v>
      </c>
      <c r="BM80" s="152"/>
      <c r="BN80" s="153">
        <v>0</v>
      </c>
      <c r="BO80" s="154"/>
      <c r="BP80" s="138" t="e">
        <f t="shared" si="1"/>
        <v>#DIV/0!</v>
      </c>
      <c r="BQ80" s="157">
        <v>0</v>
      </c>
    </row>
    <row r="81" spans="1:69" ht="13.15" hidden="1" customHeight="1">
      <c r="A81" s="615"/>
      <c r="B81" s="365" t="s">
        <v>50</v>
      </c>
      <c r="C81" s="297" t="s">
        <v>8</v>
      </c>
      <c r="D81" s="263">
        <v>0</v>
      </c>
      <c r="E81" s="343"/>
      <c r="F81" s="571"/>
      <c r="G81" s="343"/>
      <c r="H81" s="532"/>
      <c r="I81" s="367"/>
      <c r="J81" s="263">
        <v>0</v>
      </c>
      <c r="K81" s="343"/>
      <c r="L81" s="265">
        <v>0</v>
      </c>
      <c r="M81" s="343"/>
      <c r="N81" s="265"/>
      <c r="O81" s="343"/>
      <c r="P81" s="265"/>
      <c r="Q81" s="367"/>
      <c r="R81" s="57">
        <v>0</v>
      </c>
      <c r="S81" s="136"/>
      <c r="T81" s="59" t="e">
        <v>#REF!</v>
      </c>
      <c r="U81" s="136"/>
      <c r="V81" s="59" t="e">
        <v>#REF!</v>
      </c>
      <c r="W81" s="136"/>
      <c r="X81" s="59" t="e">
        <v>#REF!</v>
      </c>
      <c r="Y81" s="136"/>
      <c r="Z81" s="59" t="e">
        <v>#REF!</v>
      </c>
      <c r="AA81" s="158"/>
      <c r="AB81" s="133"/>
      <c r="AC81" s="134"/>
      <c r="AD81" s="99">
        <v>0</v>
      </c>
      <c r="AE81" s="263">
        <v>0</v>
      </c>
      <c r="AF81" s="343"/>
      <c r="AG81" s="265">
        <v>0</v>
      </c>
      <c r="AH81" s="343"/>
      <c r="AI81" s="265"/>
      <c r="AJ81" s="343"/>
      <c r="AK81" s="265"/>
      <c r="AL81" s="366"/>
      <c r="AM81" s="57">
        <v>0</v>
      </c>
      <c r="AN81" s="136"/>
      <c r="AO81" s="59">
        <v>0</v>
      </c>
      <c r="AP81" s="136"/>
      <c r="AQ81" s="59">
        <v>0</v>
      </c>
      <c r="AR81" s="136"/>
      <c r="AS81" s="59">
        <v>0</v>
      </c>
      <c r="AT81" s="136"/>
      <c r="AU81" s="59">
        <v>0</v>
      </c>
      <c r="AV81" s="158"/>
      <c r="AW81" s="133"/>
      <c r="AX81" s="134"/>
      <c r="AY81" s="99">
        <v>0</v>
      </c>
      <c r="AZ81" s="57">
        <v>0</v>
      </c>
      <c r="BA81" s="265"/>
      <c r="BB81" s="343"/>
      <c r="BC81" s="265"/>
      <c r="BD81" s="343"/>
      <c r="BE81" s="265"/>
      <c r="BF81" s="366"/>
      <c r="BG81" s="57">
        <v>0</v>
      </c>
      <c r="BH81" s="59">
        <v>0</v>
      </c>
      <c r="BI81" s="136"/>
      <c r="BJ81" s="59">
        <v>0</v>
      </c>
      <c r="BK81" s="136"/>
      <c r="BL81" s="59">
        <v>0</v>
      </c>
      <c r="BM81" s="136"/>
      <c r="BN81" s="59">
        <v>0</v>
      </c>
      <c r="BO81" s="158"/>
      <c r="BP81" s="138">
        <f t="shared" si="1"/>
        <v>0</v>
      </c>
      <c r="BQ81" s="99">
        <v>0</v>
      </c>
    </row>
    <row r="82" spans="1:69">
      <c r="A82" s="612" t="s">
        <v>27</v>
      </c>
      <c r="B82" s="648" t="s">
        <v>39</v>
      </c>
      <c r="C82" s="368" t="s">
        <v>33</v>
      </c>
      <c r="D82" s="263">
        <v>86.145821590801148</v>
      </c>
      <c r="E82" s="260"/>
      <c r="F82" s="571">
        <v>88.1</v>
      </c>
      <c r="G82" s="260">
        <v>0.40568661192737054</v>
      </c>
      <c r="H82" s="532">
        <v>84.6</v>
      </c>
      <c r="I82" s="264">
        <v>0.3899894592210702</v>
      </c>
      <c r="J82" s="263">
        <v>85.664587932442075</v>
      </c>
      <c r="K82" s="260">
        <v>0.39</v>
      </c>
      <c r="L82" s="348">
        <v>85.664587932442075</v>
      </c>
      <c r="M82" s="260">
        <v>0.39</v>
      </c>
      <c r="N82" s="348"/>
      <c r="O82" s="260">
        <v>0</v>
      </c>
      <c r="P82" s="348"/>
      <c r="Q82" s="264">
        <v>0</v>
      </c>
      <c r="R82" s="57">
        <v>86.145821590801148</v>
      </c>
      <c r="S82" s="58">
        <v>0.39000000000000007</v>
      </c>
      <c r="T82" s="52" t="e">
        <v>#REF!</v>
      </c>
      <c r="U82" s="58">
        <v>0</v>
      </c>
      <c r="V82" s="52" t="e">
        <v>#REF!</v>
      </c>
      <c r="W82" s="58">
        <v>0</v>
      </c>
      <c r="X82" s="52" t="e">
        <v>#REF!</v>
      </c>
      <c r="Y82" s="58">
        <v>0</v>
      </c>
      <c r="Z82" s="52" t="e">
        <v>#REF!</v>
      </c>
      <c r="AA82" s="60">
        <v>0</v>
      </c>
      <c r="AB82" s="160"/>
      <c r="AC82" s="161"/>
      <c r="AD82" s="162"/>
      <c r="AE82" s="263">
        <v>89.9</v>
      </c>
      <c r="AF82" s="260">
        <v>0.40509181029627128</v>
      </c>
      <c r="AG82" s="348">
        <v>89.9</v>
      </c>
      <c r="AH82" s="260">
        <v>0.40509181029627128</v>
      </c>
      <c r="AI82" s="348">
        <v>0</v>
      </c>
      <c r="AJ82" s="260">
        <v>0</v>
      </c>
      <c r="AK82" s="348">
        <v>0</v>
      </c>
      <c r="AL82" s="262">
        <v>0</v>
      </c>
      <c r="AM82" s="57">
        <v>51.099999999999994</v>
      </c>
      <c r="AN82" s="58">
        <v>0.23164977079515672</v>
      </c>
      <c r="AO82" s="52">
        <v>51.099999999999994</v>
      </c>
      <c r="AP82" s="58">
        <v>0.23164977079515672</v>
      </c>
      <c r="AQ82" s="52">
        <v>35.882169268693502</v>
      </c>
      <c r="AR82" s="58">
        <v>0.23016743394010947</v>
      </c>
      <c r="AS82" s="52">
        <v>15.217830731306492</v>
      </c>
      <c r="AT82" s="58">
        <v>0.23522172934563768</v>
      </c>
      <c r="AU82" s="52">
        <v>0</v>
      </c>
      <c r="AV82" s="60">
        <v>0</v>
      </c>
      <c r="AW82" s="160"/>
      <c r="AX82" s="161"/>
      <c r="AY82" s="162"/>
      <c r="AZ82" s="57">
        <v>85.198696852003266</v>
      </c>
      <c r="BA82" s="348">
        <v>90</v>
      </c>
      <c r="BB82" s="260">
        <v>0.40092926494074044</v>
      </c>
      <c r="BC82" s="348">
        <v>0</v>
      </c>
      <c r="BD82" s="260">
        <v>0</v>
      </c>
      <c r="BE82" s="348">
        <v>0</v>
      </c>
      <c r="BF82" s="262">
        <v>0</v>
      </c>
      <c r="BG82" s="57">
        <v>51.099999999999994</v>
      </c>
      <c r="BH82" s="52">
        <v>51.099999999999994</v>
      </c>
      <c r="BI82" s="58">
        <v>0.23164977079515672</v>
      </c>
      <c r="BJ82" s="52">
        <v>35.882169268693502</v>
      </c>
      <c r="BK82" s="58">
        <v>0.23016743394010947</v>
      </c>
      <c r="BL82" s="52">
        <v>15.217830731306492</v>
      </c>
      <c r="BM82" s="58">
        <v>0.23522172934563768</v>
      </c>
      <c r="BN82" s="52">
        <v>0</v>
      </c>
      <c r="BO82" s="60">
        <v>0</v>
      </c>
      <c r="BP82" s="138">
        <f t="shared" si="1"/>
        <v>-34.098696852003272</v>
      </c>
      <c r="BQ82" s="99">
        <f>BG82/AZ82*100</f>
        <v>59.977443186442926</v>
      </c>
    </row>
    <row r="83" spans="1:69" ht="15">
      <c r="A83" s="616"/>
      <c r="B83" s="659"/>
      <c r="C83" s="369" t="s">
        <v>59</v>
      </c>
      <c r="D83" s="261">
        <v>30.174380219813724</v>
      </c>
      <c r="E83" s="364"/>
      <c r="F83" s="567">
        <v>27.644721906923952</v>
      </c>
      <c r="G83" s="364"/>
      <c r="H83" s="548">
        <v>27.64</v>
      </c>
      <c r="I83" s="363"/>
      <c r="J83" s="261">
        <v>27.37755458413541</v>
      </c>
      <c r="K83" s="364"/>
      <c r="L83" s="319">
        <v>27.37755458413541</v>
      </c>
      <c r="M83" s="364"/>
      <c r="N83" s="319"/>
      <c r="O83" s="364"/>
      <c r="P83" s="319"/>
      <c r="Q83" s="363"/>
      <c r="R83" s="130">
        <v>30.174380219813724</v>
      </c>
      <c r="S83" s="152"/>
      <c r="T83" s="116" t="e">
        <v>#REF!</v>
      </c>
      <c r="U83" s="152"/>
      <c r="V83" s="116" t="e">
        <v>#REF!</v>
      </c>
      <c r="W83" s="152"/>
      <c r="X83" s="116" t="e">
        <v>#REF!</v>
      </c>
      <c r="Y83" s="152"/>
      <c r="Z83" s="116" t="e">
        <v>#REF!</v>
      </c>
      <c r="AA83" s="154"/>
      <c r="AB83" s="160"/>
      <c r="AC83" s="161"/>
      <c r="AD83" s="521">
        <v>110.21576133501347</v>
      </c>
      <c r="AE83" s="263">
        <v>28.86</v>
      </c>
      <c r="AF83" s="364"/>
      <c r="AG83" s="319">
        <v>28.86</v>
      </c>
      <c r="AH83" s="364"/>
      <c r="AI83" s="319">
        <v>28.86</v>
      </c>
      <c r="AJ83" s="364"/>
      <c r="AK83" s="319">
        <v>28.86</v>
      </c>
      <c r="AL83" s="362"/>
      <c r="AM83" s="130">
        <v>30.182976292951135</v>
      </c>
      <c r="AN83" s="152"/>
      <c r="AO83" s="116">
        <v>30.182976292951135</v>
      </c>
      <c r="AP83" s="152"/>
      <c r="AQ83" s="116">
        <v>30.151988324760001</v>
      </c>
      <c r="AR83" s="152"/>
      <c r="AS83" s="116">
        <v>30.256042917200002</v>
      </c>
      <c r="AT83" s="152"/>
      <c r="AU83" s="116">
        <v>0</v>
      </c>
      <c r="AV83" s="154"/>
      <c r="AW83" s="160"/>
      <c r="AX83" s="161"/>
      <c r="AY83" s="521">
        <v>110.24715958539772</v>
      </c>
      <c r="AZ83" s="130">
        <v>31.77462435909132</v>
      </c>
      <c r="BA83" s="319">
        <v>33.93</v>
      </c>
      <c r="BB83" s="364"/>
      <c r="BC83" s="319">
        <v>33.922222222222224</v>
      </c>
      <c r="BD83" s="364"/>
      <c r="BE83" s="319">
        <v>33.922222222222224</v>
      </c>
      <c r="BF83" s="362"/>
      <c r="BG83" s="130">
        <v>32.594268684069561</v>
      </c>
      <c r="BH83" s="116">
        <v>32.594268684069561</v>
      </c>
      <c r="BI83" s="152"/>
      <c r="BJ83" s="116">
        <v>32.557765907979999</v>
      </c>
      <c r="BK83" s="152"/>
      <c r="BL83" s="116">
        <v>32.680338690599996</v>
      </c>
      <c r="BM83" s="152"/>
      <c r="BN83" s="116">
        <v>0</v>
      </c>
      <c r="BO83" s="154"/>
      <c r="BP83" s="138">
        <f t="shared" si="1"/>
        <v>0.81964432497824191</v>
      </c>
      <c r="BQ83" s="99">
        <v>102.57955630164273</v>
      </c>
    </row>
    <row r="84" spans="1:69" ht="14.25" customHeight="1" thickBot="1">
      <c r="A84" s="617"/>
      <c r="B84" s="660"/>
      <c r="C84" s="370" t="s">
        <v>8</v>
      </c>
      <c r="D84" s="354">
        <v>2599.3967750290722</v>
      </c>
      <c r="E84" s="588">
        <v>0.73099999999976717</v>
      </c>
      <c r="F84" s="580">
        <v>2435.5</v>
      </c>
      <c r="G84" s="352">
        <v>13.065426376550359</v>
      </c>
      <c r="H84" s="547">
        <v>2338.3440000000001</v>
      </c>
      <c r="I84" s="351">
        <v>12.544333241777107</v>
      </c>
      <c r="J84" s="354">
        <v>2345.2869320479003</v>
      </c>
      <c r="K84" s="326">
        <v>12.560988729803363</v>
      </c>
      <c r="L84" s="355">
        <v>2345.2869320479003</v>
      </c>
      <c r="M84" s="326">
        <v>12.560988729803363</v>
      </c>
      <c r="N84" s="355"/>
      <c r="O84" s="326">
        <v>0</v>
      </c>
      <c r="P84" s="355"/>
      <c r="Q84" s="325">
        <v>0</v>
      </c>
      <c r="R84" s="145">
        <v>2599.3967750290722</v>
      </c>
      <c r="S84" s="163">
        <v>13.530026322159481</v>
      </c>
      <c r="T84" s="147" t="e">
        <v>#REF!</v>
      </c>
      <c r="U84" s="164">
        <v>0</v>
      </c>
      <c r="V84" s="147" t="e">
        <v>#REF!</v>
      </c>
      <c r="W84" s="164">
        <v>0</v>
      </c>
      <c r="X84" s="147" t="e">
        <v>#REF!</v>
      </c>
      <c r="Y84" s="164">
        <v>0</v>
      </c>
      <c r="Z84" s="147" t="e">
        <v>#REF!</v>
      </c>
      <c r="AA84" s="148">
        <v>0</v>
      </c>
      <c r="AB84" s="125">
        <v>4.8967750290721597</v>
      </c>
      <c r="AC84" s="126">
        <v>0.18873675193957062</v>
      </c>
      <c r="AD84" s="127">
        <v>110.83491488861381</v>
      </c>
      <c r="AE84" s="354">
        <v>2594.5</v>
      </c>
      <c r="AF84" s="326">
        <v>13.50453829521665</v>
      </c>
      <c r="AG84" s="355">
        <v>2594.5</v>
      </c>
      <c r="AH84" s="352">
        <v>13.50453829521665</v>
      </c>
      <c r="AI84" s="355">
        <v>0</v>
      </c>
      <c r="AJ84" s="352">
        <v>0</v>
      </c>
      <c r="AK84" s="355">
        <v>0</v>
      </c>
      <c r="AL84" s="350">
        <v>0</v>
      </c>
      <c r="AM84" s="145">
        <v>1542.3500885698029</v>
      </c>
      <c r="AN84" s="163">
        <v>8.1214918909871514</v>
      </c>
      <c r="AO84" s="147">
        <v>1542.3500885698029</v>
      </c>
      <c r="AP84" s="164">
        <v>8.1214918909871514</v>
      </c>
      <c r="AQ84" s="147">
        <v>1081.9187488567086</v>
      </c>
      <c r="AR84" s="164">
        <v>7.7966517197282972</v>
      </c>
      <c r="AS84" s="147">
        <v>460.4313397130943</v>
      </c>
      <c r="AT84" s="164">
        <v>9.002892690498614</v>
      </c>
      <c r="AU84" s="147">
        <v>0</v>
      </c>
      <c r="AV84" s="148">
        <v>0</v>
      </c>
      <c r="AW84" s="125">
        <v>-1052.1499114301971</v>
      </c>
      <c r="AX84" s="126">
        <v>40.553089667766315</v>
      </c>
      <c r="AY84" s="127">
        <v>65.763811987944081</v>
      </c>
      <c r="AZ84" s="145">
        <v>2707.1565883564999</v>
      </c>
      <c r="BA84" s="355">
        <v>3053</v>
      </c>
      <c r="BB84" s="352">
        <v>15.681452329514928</v>
      </c>
      <c r="BC84" s="355">
        <v>0</v>
      </c>
      <c r="BD84" s="352">
        <v>0</v>
      </c>
      <c r="BE84" s="355">
        <v>0</v>
      </c>
      <c r="BF84" s="350">
        <v>0</v>
      </c>
      <c r="BG84" s="145">
        <v>1665.5671297559543</v>
      </c>
      <c r="BH84" s="147">
        <v>1665.5671297559543</v>
      </c>
      <c r="BI84" s="164">
        <v>8.7703109938879056</v>
      </c>
      <c r="BJ84" s="147">
        <v>1168.243267320637</v>
      </c>
      <c r="BK84" s="164">
        <v>8.4187337439539842</v>
      </c>
      <c r="BL84" s="147">
        <v>497.32386243531721</v>
      </c>
      <c r="BM84" s="164">
        <v>9.7242584936103622</v>
      </c>
      <c r="BN84" s="147">
        <v>0</v>
      </c>
      <c r="BO84" s="148">
        <v>0</v>
      </c>
      <c r="BP84" s="138">
        <f t="shared" si="1"/>
        <v>-1041.5894586005456</v>
      </c>
      <c r="BQ84" s="127">
        <v>61.524595101722987</v>
      </c>
    </row>
    <row r="85" spans="1:69" ht="14.45" hidden="1" customHeight="1" thickTop="1">
      <c r="A85" s="247"/>
      <c r="B85" s="371" t="s">
        <v>57</v>
      </c>
      <c r="C85" s="372" t="s">
        <v>33</v>
      </c>
      <c r="D85" s="252">
        <v>86.145821590801148</v>
      </c>
      <c r="E85" s="333"/>
      <c r="F85" s="578">
        <v>88.1</v>
      </c>
      <c r="G85" s="334"/>
      <c r="H85" s="543"/>
      <c r="I85" s="332"/>
      <c r="J85" s="252">
        <v>85.664587932442075</v>
      </c>
      <c r="K85" s="334"/>
      <c r="L85" s="254">
        <v>85.664587932442075</v>
      </c>
      <c r="M85" s="334"/>
      <c r="N85" s="254"/>
      <c r="O85" s="334"/>
      <c r="P85" s="254"/>
      <c r="Q85" s="332"/>
      <c r="R85" s="50">
        <v>86.145821590801148</v>
      </c>
      <c r="S85" s="165"/>
      <c r="T85" s="52" t="e">
        <v>#REF!</v>
      </c>
      <c r="U85" s="149"/>
      <c r="V85" s="52" t="e">
        <v>#REF!</v>
      </c>
      <c r="W85" s="149"/>
      <c r="X85" s="52" t="e">
        <v>#REF!</v>
      </c>
      <c r="Y85" s="149"/>
      <c r="Z85" s="52" t="e">
        <v>#REF!</v>
      </c>
      <c r="AA85" s="166"/>
      <c r="AB85" s="111"/>
      <c r="AC85" s="112"/>
      <c r="AD85" s="167"/>
      <c r="AE85" s="252">
        <v>89.9</v>
      </c>
      <c r="AF85" s="334"/>
      <c r="AG85" s="254">
        <v>89.9</v>
      </c>
      <c r="AH85" s="334"/>
      <c r="AI85" s="254"/>
      <c r="AJ85" s="334"/>
      <c r="AK85" s="254"/>
      <c r="AL85" s="331"/>
      <c r="AM85" s="50">
        <v>51.099999999999994</v>
      </c>
      <c r="AN85" s="165"/>
      <c r="AO85" s="52">
        <v>51.099999999999994</v>
      </c>
      <c r="AP85" s="149"/>
      <c r="AQ85" s="52">
        <v>35.882169268693502</v>
      </c>
      <c r="AR85" s="149"/>
      <c r="AS85" s="52">
        <v>15.217830731306492</v>
      </c>
      <c r="AT85" s="149"/>
      <c r="AU85" s="52">
        <v>0</v>
      </c>
      <c r="AV85" s="166"/>
      <c r="AW85" s="111"/>
      <c r="AX85" s="112"/>
      <c r="AY85" s="167"/>
      <c r="AZ85" s="50">
        <v>85.198696852003266</v>
      </c>
      <c r="BA85" s="254">
        <v>90</v>
      </c>
      <c r="BB85" s="334"/>
      <c r="BC85" s="254"/>
      <c r="BD85" s="334"/>
      <c r="BE85" s="254"/>
      <c r="BF85" s="331"/>
      <c r="BG85" s="50">
        <v>51.099999999999994</v>
      </c>
      <c r="BH85" s="52">
        <v>51.099999999999994</v>
      </c>
      <c r="BI85" s="149"/>
      <c r="BJ85" s="52">
        <v>35.882169268693502</v>
      </c>
      <c r="BK85" s="149"/>
      <c r="BL85" s="52">
        <v>15.217830731306492</v>
      </c>
      <c r="BM85" s="149"/>
      <c r="BN85" s="52">
        <v>0</v>
      </c>
      <c r="BO85" s="166"/>
      <c r="BP85" s="138">
        <f t="shared" si="1"/>
        <v>-34.098696852003272</v>
      </c>
      <c r="BQ85" s="167"/>
    </row>
    <row r="86" spans="1:69" ht="14.45" hidden="1" customHeight="1" thickTop="1">
      <c r="A86" s="256"/>
      <c r="B86" s="371" t="s">
        <v>58</v>
      </c>
      <c r="C86" s="369" t="s">
        <v>59</v>
      </c>
      <c r="D86" s="261">
        <v>30.174380219813724</v>
      </c>
      <c r="E86" s="318"/>
      <c r="F86" s="576">
        <v>27.644721906923952</v>
      </c>
      <c r="G86" s="318"/>
      <c r="H86" s="536"/>
      <c r="I86" s="317"/>
      <c r="J86" s="261">
        <v>27.37755458413541</v>
      </c>
      <c r="K86" s="318"/>
      <c r="L86" s="373">
        <v>27.37755458413541</v>
      </c>
      <c r="M86" s="318"/>
      <c r="N86" s="373"/>
      <c r="O86" s="318"/>
      <c r="P86" s="373"/>
      <c r="Q86" s="317"/>
      <c r="R86" s="130">
        <v>30.174380219813724</v>
      </c>
      <c r="S86" s="115"/>
      <c r="T86" s="168" t="e">
        <v>#REF!</v>
      </c>
      <c r="U86" s="115"/>
      <c r="V86" s="168" t="e">
        <v>#REF!</v>
      </c>
      <c r="W86" s="115"/>
      <c r="X86" s="168" t="e">
        <v>#REF!</v>
      </c>
      <c r="Y86" s="115"/>
      <c r="Z86" s="168" t="e">
        <v>#REF!</v>
      </c>
      <c r="AA86" s="117"/>
      <c r="AB86" s="133"/>
      <c r="AC86" s="134"/>
      <c r="AD86" s="99">
        <v>110.21576133501347</v>
      </c>
      <c r="AE86" s="361">
        <v>28.86</v>
      </c>
      <c r="AF86" s="364"/>
      <c r="AG86" s="319">
        <v>28.86</v>
      </c>
      <c r="AH86" s="364"/>
      <c r="AI86" s="319">
        <v>28.86</v>
      </c>
      <c r="AJ86" s="364"/>
      <c r="AK86" s="319">
        <v>28.86</v>
      </c>
      <c r="AL86" s="315"/>
      <c r="AM86" s="130">
        <v>30.182976292951135</v>
      </c>
      <c r="AN86" s="115"/>
      <c r="AO86" s="168">
        <v>30.182976292951135</v>
      </c>
      <c r="AP86" s="115"/>
      <c r="AQ86" s="168">
        <v>30.151988324760001</v>
      </c>
      <c r="AR86" s="115"/>
      <c r="AS86" s="168">
        <v>30.256042917200002</v>
      </c>
      <c r="AT86" s="115"/>
      <c r="AU86" s="168">
        <v>0</v>
      </c>
      <c r="AV86" s="117"/>
      <c r="AW86" s="133"/>
      <c r="AX86" s="134"/>
      <c r="AY86" s="99">
        <v>110.24715958539772</v>
      </c>
      <c r="AZ86" s="130">
        <v>31.77462435909132</v>
      </c>
      <c r="BA86" s="319">
        <v>33.93</v>
      </c>
      <c r="BB86" s="364"/>
      <c r="BC86" s="319">
        <v>33.922222222222224</v>
      </c>
      <c r="BD86" s="364"/>
      <c r="BE86" s="319">
        <v>33.922222222222224</v>
      </c>
      <c r="BF86" s="315"/>
      <c r="BG86" s="130">
        <v>32.594268684069561</v>
      </c>
      <c r="BH86" s="168">
        <v>32.594268684069561</v>
      </c>
      <c r="BI86" s="115"/>
      <c r="BJ86" s="168">
        <v>32.557765907979999</v>
      </c>
      <c r="BK86" s="115"/>
      <c r="BL86" s="168">
        <v>32.680338690599996</v>
      </c>
      <c r="BM86" s="115"/>
      <c r="BN86" s="168">
        <v>0</v>
      </c>
      <c r="BO86" s="117"/>
      <c r="BP86" s="138">
        <f t="shared" si="1"/>
        <v>0.81964432497824191</v>
      </c>
      <c r="BQ86" s="99">
        <v>102.48693071601542</v>
      </c>
    </row>
    <row r="87" spans="1:69" ht="14.45" hidden="1" customHeight="1" thickTop="1">
      <c r="A87" s="256"/>
      <c r="B87" s="374" t="s">
        <v>50</v>
      </c>
      <c r="C87" s="258" t="s">
        <v>8</v>
      </c>
      <c r="D87" s="263">
        <v>2599.3967750290722</v>
      </c>
      <c r="E87" s="333"/>
      <c r="F87" s="579">
        <v>2435.5</v>
      </c>
      <c r="G87" s="333"/>
      <c r="H87" s="535"/>
      <c r="I87" s="336"/>
      <c r="J87" s="263">
        <v>2345.2869320479003</v>
      </c>
      <c r="K87" s="333"/>
      <c r="L87" s="268">
        <v>2345.2869320479003</v>
      </c>
      <c r="M87" s="333"/>
      <c r="N87" s="268"/>
      <c r="O87" s="333"/>
      <c r="P87" s="268"/>
      <c r="Q87" s="336"/>
      <c r="R87" s="57">
        <v>2599.3967750290722</v>
      </c>
      <c r="S87" s="128"/>
      <c r="T87" s="59" t="e">
        <v>#REF!</v>
      </c>
      <c r="U87" s="128"/>
      <c r="V87" s="59" t="e">
        <v>#REF!</v>
      </c>
      <c r="W87" s="128"/>
      <c r="X87" s="59" t="e">
        <v>#REF!</v>
      </c>
      <c r="Y87" s="128"/>
      <c r="Z87" s="59" t="e">
        <v>#REF!</v>
      </c>
      <c r="AA87" s="129"/>
      <c r="AB87" s="133"/>
      <c r="AC87" s="134"/>
      <c r="AD87" s="99">
        <v>110.83491488861381</v>
      </c>
      <c r="AE87" s="263">
        <v>2594.5</v>
      </c>
      <c r="AF87" s="333"/>
      <c r="AG87" s="268">
        <v>2594.5</v>
      </c>
      <c r="AH87" s="333"/>
      <c r="AI87" s="268"/>
      <c r="AJ87" s="333"/>
      <c r="AK87" s="268"/>
      <c r="AL87" s="335"/>
      <c r="AM87" s="57">
        <v>1542.3500885698029</v>
      </c>
      <c r="AN87" s="128"/>
      <c r="AO87" s="59">
        <v>1542.3500885698029</v>
      </c>
      <c r="AP87" s="128"/>
      <c r="AQ87" s="59">
        <v>1081.9187488567086</v>
      </c>
      <c r="AR87" s="128"/>
      <c r="AS87" s="59">
        <v>460.4313397130943</v>
      </c>
      <c r="AT87" s="128"/>
      <c r="AU87" s="59">
        <v>0</v>
      </c>
      <c r="AV87" s="129"/>
      <c r="AW87" s="133"/>
      <c r="AX87" s="134"/>
      <c r="AY87" s="99">
        <v>65.763811987944081</v>
      </c>
      <c r="AZ87" s="57">
        <v>2707.1565883564999</v>
      </c>
      <c r="BA87" s="268">
        <v>3053</v>
      </c>
      <c r="BB87" s="333"/>
      <c r="BC87" s="268"/>
      <c r="BD87" s="333"/>
      <c r="BE87" s="268"/>
      <c r="BF87" s="335"/>
      <c r="BG87" s="57">
        <v>1665.5671297559543</v>
      </c>
      <c r="BH87" s="59">
        <v>1665.5671297559543</v>
      </c>
      <c r="BI87" s="128"/>
      <c r="BJ87" s="59">
        <v>1168.243267320637</v>
      </c>
      <c r="BK87" s="128"/>
      <c r="BL87" s="59">
        <v>497.32386243531721</v>
      </c>
      <c r="BM87" s="128"/>
      <c r="BN87" s="59">
        <v>0</v>
      </c>
      <c r="BO87" s="129"/>
      <c r="BP87" s="138">
        <f t="shared" si="1"/>
        <v>-1041.5894586005456</v>
      </c>
      <c r="BQ87" s="99">
        <v>102.48693071601539</v>
      </c>
    </row>
    <row r="88" spans="1:69" ht="15.75" thickTop="1">
      <c r="A88" s="256"/>
      <c r="B88" s="375" t="s">
        <v>124</v>
      </c>
      <c r="C88" s="368" t="s">
        <v>33</v>
      </c>
      <c r="D88" s="263">
        <v>652.79999999999995</v>
      </c>
      <c r="E88" s="333"/>
      <c r="F88" s="579">
        <v>363.1</v>
      </c>
      <c r="G88" s="333"/>
      <c r="H88" s="535"/>
      <c r="I88" s="336"/>
      <c r="J88" s="263">
        <v>717.43500000000006</v>
      </c>
      <c r="K88" s="333"/>
      <c r="L88" s="376">
        <v>717.43500000000006</v>
      </c>
      <c r="M88" s="333"/>
      <c r="N88" s="265"/>
      <c r="O88" s="333"/>
      <c r="P88" s="376"/>
      <c r="Q88" s="336"/>
      <c r="R88" s="57">
        <v>652.79999999999995</v>
      </c>
      <c r="S88" s="128"/>
      <c r="T88" s="59" t="e">
        <v>#REF!</v>
      </c>
      <c r="U88" s="128"/>
      <c r="V88" s="169"/>
      <c r="W88" s="128"/>
      <c r="X88" s="59" t="e">
        <v>#REF!</v>
      </c>
      <c r="Y88" s="128"/>
      <c r="Z88" s="169"/>
      <c r="AA88" s="129"/>
      <c r="AB88" s="133"/>
      <c r="AC88" s="134"/>
      <c r="AD88" s="170"/>
      <c r="AE88" s="263">
        <v>652.79999999999995</v>
      </c>
      <c r="AF88" s="333"/>
      <c r="AG88" s="376"/>
      <c r="AH88" s="333"/>
      <c r="AI88" s="265"/>
      <c r="AJ88" s="333"/>
      <c r="AK88" s="376"/>
      <c r="AL88" s="335"/>
      <c r="AM88" s="57">
        <v>549.88</v>
      </c>
      <c r="AN88" s="128"/>
      <c r="AO88" s="59">
        <v>549.88</v>
      </c>
      <c r="AP88" s="128"/>
      <c r="AQ88" s="169"/>
      <c r="AR88" s="128"/>
      <c r="AS88" s="59">
        <v>549.88</v>
      </c>
      <c r="AT88" s="128"/>
      <c r="AU88" s="169"/>
      <c r="AV88" s="129"/>
      <c r="AW88" s="133"/>
      <c r="AX88" s="134"/>
      <c r="AY88" s="170"/>
      <c r="AZ88" s="57">
        <v>442.863</v>
      </c>
      <c r="BA88" s="376"/>
      <c r="BB88" s="333"/>
      <c r="BC88" s="265"/>
      <c r="BD88" s="333"/>
      <c r="BE88" s="376"/>
      <c r="BF88" s="335"/>
      <c r="BG88" s="57">
        <v>549.88</v>
      </c>
      <c r="BH88" s="59">
        <v>549.88</v>
      </c>
      <c r="BI88" s="128"/>
      <c r="BJ88" s="169"/>
      <c r="BK88" s="128"/>
      <c r="BL88" s="59">
        <v>549.88</v>
      </c>
      <c r="BM88" s="128"/>
      <c r="BN88" s="169"/>
      <c r="BO88" s="129"/>
      <c r="BP88" s="138">
        <f t="shared" si="1"/>
        <v>107.017</v>
      </c>
      <c r="BQ88" s="99">
        <f>BG88/AZ88*100</f>
        <v>124.16480943316557</v>
      </c>
    </row>
    <row r="89" spans="1:69" ht="13.5" customHeight="1">
      <c r="A89" s="636" t="s">
        <v>115</v>
      </c>
      <c r="B89" s="638" t="s">
        <v>10</v>
      </c>
      <c r="C89" s="297" t="s">
        <v>92</v>
      </c>
      <c r="D89" s="263">
        <v>23.634879256963391</v>
      </c>
      <c r="E89" s="260"/>
      <c r="F89" s="571">
        <v>26.6</v>
      </c>
      <c r="G89" s="260">
        <v>0.12248880677943311</v>
      </c>
      <c r="H89" s="532">
        <v>23.9</v>
      </c>
      <c r="I89" s="264">
        <v>0.11017432713219361</v>
      </c>
      <c r="J89" s="263">
        <v>23.5</v>
      </c>
      <c r="K89" s="380">
        <v>0.10698703187865471</v>
      </c>
      <c r="L89" s="254">
        <v>23.5</v>
      </c>
      <c r="M89" s="380">
        <v>0.10698703187865471</v>
      </c>
      <c r="N89" s="254"/>
      <c r="O89" s="380">
        <v>0</v>
      </c>
      <c r="P89" s="254"/>
      <c r="Q89" s="379">
        <v>0</v>
      </c>
      <c r="R89" s="57">
        <v>23.634879256963391</v>
      </c>
      <c r="S89" s="171">
        <v>0.10700000000000001</v>
      </c>
      <c r="T89" s="52" t="e">
        <v>#REF!</v>
      </c>
      <c r="U89" s="171">
        <v>0</v>
      </c>
      <c r="V89" s="52" t="e">
        <v>#REF!</v>
      </c>
      <c r="W89" s="171">
        <v>0</v>
      </c>
      <c r="X89" s="52" t="e">
        <v>#REF!</v>
      </c>
      <c r="Y89" s="171">
        <v>0</v>
      </c>
      <c r="Z89" s="52" t="e">
        <v>#REF!</v>
      </c>
      <c r="AA89" s="172">
        <v>0</v>
      </c>
      <c r="AB89" s="173"/>
      <c r="AC89" s="174"/>
      <c r="AD89" s="175"/>
      <c r="AE89" s="263">
        <v>23.7</v>
      </c>
      <c r="AF89" s="380">
        <v>0.10679283541737072</v>
      </c>
      <c r="AG89" s="254">
        <v>23.7</v>
      </c>
      <c r="AH89" s="380">
        <v>0.10679283541737072</v>
      </c>
      <c r="AI89" s="254"/>
      <c r="AJ89" s="380">
        <v>0</v>
      </c>
      <c r="AK89" s="254"/>
      <c r="AL89" s="377">
        <v>0</v>
      </c>
      <c r="AM89" s="57">
        <v>18.64</v>
      </c>
      <c r="AN89" s="171">
        <v>8.4500033808644279E-2</v>
      </c>
      <c r="AO89" s="52">
        <v>18.64</v>
      </c>
      <c r="AP89" s="171">
        <v>8.4500033808644279E-2</v>
      </c>
      <c r="AQ89" s="52">
        <v>13.33</v>
      </c>
      <c r="AR89" s="171">
        <v>8.5505752772270238E-2</v>
      </c>
      <c r="AS89" s="52">
        <v>5.31</v>
      </c>
      <c r="AT89" s="171">
        <v>8.207657220524911E-2</v>
      </c>
      <c r="AU89" s="52">
        <v>0</v>
      </c>
      <c r="AV89" s="172">
        <v>0</v>
      </c>
      <c r="AW89" s="173"/>
      <c r="AX89" s="174"/>
      <c r="AY89" s="175"/>
      <c r="AZ89" s="57">
        <v>23.200000000000003</v>
      </c>
      <c r="BA89" s="254">
        <v>18.600000000000001</v>
      </c>
      <c r="BB89" s="380">
        <v>8.2858714754419693E-2</v>
      </c>
      <c r="BC89" s="254"/>
      <c r="BD89" s="380">
        <v>0</v>
      </c>
      <c r="BE89" s="254"/>
      <c r="BF89" s="377">
        <v>0</v>
      </c>
      <c r="BG89" s="57">
        <v>18.64</v>
      </c>
      <c r="BH89" s="52">
        <v>18.64</v>
      </c>
      <c r="BI89" s="171">
        <v>8.4500033808644279E-2</v>
      </c>
      <c r="BJ89" s="52">
        <v>13.33</v>
      </c>
      <c r="BK89" s="171">
        <v>8.5505752772270238E-2</v>
      </c>
      <c r="BL89" s="52">
        <v>5.31</v>
      </c>
      <c r="BM89" s="171">
        <v>8.207657220524911E-2</v>
      </c>
      <c r="BN89" s="52">
        <v>0</v>
      </c>
      <c r="BO89" s="172">
        <v>0</v>
      </c>
      <c r="BP89" s="138">
        <f t="shared" si="1"/>
        <v>-4.5600000000000023</v>
      </c>
      <c r="BQ89" s="99">
        <f>BG89/AZ89*100</f>
        <v>80.34482758620689</v>
      </c>
    </row>
    <row r="90" spans="1:69" ht="13.5" customHeight="1">
      <c r="A90" s="636"/>
      <c r="B90" s="638"/>
      <c r="C90" s="381" t="s">
        <v>59</v>
      </c>
      <c r="D90" s="378">
        <v>20.930501508684117</v>
      </c>
      <c r="E90" s="384"/>
      <c r="F90" s="567">
        <v>19.048872180451127</v>
      </c>
      <c r="G90" s="384"/>
      <c r="H90" s="548">
        <v>19.059999999999999</v>
      </c>
      <c r="I90" s="383"/>
      <c r="J90" s="378">
        <v>18.989574468085106</v>
      </c>
      <c r="K90" s="384"/>
      <c r="L90" s="319">
        <v>18.989574468085106</v>
      </c>
      <c r="M90" s="384"/>
      <c r="N90" s="319"/>
      <c r="O90" s="384"/>
      <c r="P90" s="319"/>
      <c r="Q90" s="383"/>
      <c r="R90" s="176">
        <v>20.930501508684117</v>
      </c>
      <c r="S90" s="177"/>
      <c r="T90" s="168">
        <v>0</v>
      </c>
      <c r="U90" s="177"/>
      <c r="V90" s="168" t="e">
        <v>#REF!</v>
      </c>
      <c r="W90" s="177"/>
      <c r="X90" s="168" t="e">
        <v>#REF!</v>
      </c>
      <c r="Y90" s="177"/>
      <c r="Z90" s="168" t="e">
        <v>#REF!</v>
      </c>
      <c r="AA90" s="178"/>
      <c r="AB90" s="160"/>
      <c r="AC90" s="161"/>
      <c r="AD90" s="521">
        <v>110.22101387190659</v>
      </c>
      <c r="AE90" s="361">
        <v>20.02</v>
      </c>
      <c r="AF90" s="364"/>
      <c r="AG90" s="319">
        <v>20.02</v>
      </c>
      <c r="AH90" s="364"/>
      <c r="AI90" s="319">
        <v>20.02</v>
      </c>
      <c r="AJ90" s="364"/>
      <c r="AK90" s="319">
        <v>20.02</v>
      </c>
      <c r="AL90" s="382"/>
      <c r="AM90" s="176">
        <v>20.935539829267018</v>
      </c>
      <c r="AN90" s="177"/>
      <c r="AO90" s="168">
        <v>20.935539829267018</v>
      </c>
      <c r="AP90" s="177"/>
      <c r="AQ90" s="168">
        <v>20.914941039240002</v>
      </c>
      <c r="AR90" s="177"/>
      <c r="AS90" s="168">
        <v>20.987250162799995</v>
      </c>
      <c r="AT90" s="177"/>
      <c r="AU90" s="168">
        <v>0</v>
      </c>
      <c r="AV90" s="178"/>
      <c r="AW90" s="160"/>
      <c r="AX90" s="161"/>
      <c r="AY90" s="521">
        <v>110.24754590711028</v>
      </c>
      <c r="AZ90" s="176">
        <v>22.056653448275863</v>
      </c>
      <c r="BA90" s="319">
        <v>23.53</v>
      </c>
      <c r="BB90" s="364"/>
      <c r="BC90" s="319">
        <v>23.58064516129032</v>
      </c>
      <c r="BD90" s="364"/>
      <c r="BE90" s="319">
        <v>23.58064516129032</v>
      </c>
      <c r="BF90" s="382"/>
      <c r="BG90" s="176">
        <v>22.787645595476949</v>
      </c>
      <c r="BH90" s="168">
        <v>22.787645595476949</v>
      </c>
      <c r="BI90" s="177"/>
      <c r="BJ90" s="168">
        <v>22.756496205679998</v>
      </c>
      <c r="BK90" s="177"/>
      <c r="BL90" s="168">
        <v>22.865841709599998</v>
      </c>
      <c r="BM90" s="177"/>
      <c r="BN90" s="168">
        <v>0</v>
      </c>
      <c r="BO90" s="178"/>
      <c r="BP90" s="138">
        <f t="shared" si="1"/>
        <v>0.73099214720108563</v>
      </c>
      <c r="BQ90" s="99">
        <v>103.31415710418312</v>
      </c>
    </row>
    <row r="91" spans="1:69" ht="14.25" thickBot="1">
      <c r="A91" s="637"/>
      <c r="B91" s="639"/>
      <c r="C91" s="322" t="s">
        <v>8</v>
      </c>
      <c r="D91" s="349">
        <v>494.68987594543916</v>
      </c>
      <c r="E91" s="587">
        <v>9.4000000000050932E-2</v>
      </c>
      <c r="F91" s="577">
        <v>506.7</v>
      </c>
      <c r="G91" s="326">
        <v>2.7182309772112778</v>
      </c>
      <c r="H91" s="546">
        <v>455.53399999999993</v>
      </c>
      <c r="I91" s="325">
        <v>2.4437680251321838</v>
      </c>
      <c r="J91" s="349">
        <v>446.255</v>
      </c>
      <c r="K91" s="326">
        <v>2.3900717430441532</v>
      </c>
      <c r="L91" s="385">
        <v>446.255</v>
      </c>
      <c r="M91" s="326">
        <v>2.3900717430441532</v>
      </c>
      <c r="N91" s="385"/>
      <c r="O91" s="326">
        <v>0</v>
      </c>
      <c r="P91" s="385"/>
      <c r="Q91" s="325">
        <v>0</v>
      </c>
      <c r="R91" s="145">
        <v>494.68987594543916</v>
      </c>
      <c r="S91" s="163">
        <v>2.5748924162502056</v>
      </c>
      <c r="T91" s="147" t="e">
        <v>#REF!</v>
      </c>
      <c r="U91" s="163">
        <v>0</v>
      </c>
      <c r="V91" s="147" t="e">
        <v>#REF!</v>
      </c>
      <c r="W91" s="163">
        <v>0</v>
      </c>
      <c r="X91" s="147" t="e">
        <v>#REF!</v>
      </c>
      <c r="Y91" s="163">
        <v>0</v>
      </c>
      <c r="Z91" s="147" t="e">
        <v>#REF!</v>
      </c>
      <c r="AA91" s="124">
        <v>0</v>
      </c>
      <c r="AB91" s="125">
        <v>20.189875945439155</v>
      </c>
      <c r="AC91" s="126">
        <v>4.2549791244339632</v>
      </c>
      <c r="AD91" s="127">
        <v>110.85363210394038</v>
      </c>
      <c r="AE91" s="349">
        <v>474.5</v>
      </c>
      <c r="AF91" s="326">
        <v>2.4698028217692425</v>
      </c>
      <c r="AG91" s="385">
        <v>474.5</v>
      </c>
      <c r="AH91" s="326">
        <v>2.4698028217692425</v>
      </c>
      <c r="AI91" s="385"/>
      <c r="AJ91" s="326">
        <v>0</v>
      </c>
      <c r="AK91" s="385"/>
      <c r="AL91" s="324">
        <v>0</v>
      </c>
      <c r="AM91" s="145">
        <v>390.23846241753722</v>
      </c>
      <c r="AN91" s="163">
        <v>2.0548632450977342</v>
      </c>
      <c r="AO91" s="147">
        <v>390.23846241753722</v>
      </c>
      <c r="AP91" s="163">
        <v>2.0548632450977342</v>
      </c>
      <c r="AQ91" s="147">
        <v>278.79616405306922</v>
      </c>
      <c r="AR91" s="163">
        <v>2.0090941156302118</v>
      </c>
      <c r="AS91" s="147">
        <v>111.44229836446797</v>
      </c>
      <c r="AT91" s="163">
        <v>2.1790503096140594</v>
      </c>
      <c r="AU91" s="147">
        <v>0</v>
      </c>
      <c r="AV91" s="124">
        <v>0</v>
      </c>
      <c r="AW91" s="125">
        <v>-84.261537582462779</v>
      </c>
      <c r="AX91" s="126">
        <v>17.757963663321977</v>
      </c>
      <c r="AY91" s="127">
        <v>87.447415136533422</v>
      </c>
      <c r="AZ91" s="145">
        <v>511.71436000000006</v>
      </c>
      <c r="BA91" s="385">
        <v>438.6</v>
      </c>
      <c r="BB91" s="326">
        <v>2.2528283628317221</v>
      </c>
      <c r="BC91" s="385"/>
      <c r="BD91" s="326">
        <v>0</v>
      </c>
      <c r="BE91" s="385"/>
      <c r="BF91" s="324">
        <v>0</v>
      </c>
      <c r="BG91" s="145">
        <v>424.76171389969033</v>
      </c>
      <c r="BH91" s="147">
        <v>424.76171389969033</v>
      </c>
      <c r="BI91" s="163">
        <v>2.2366509656941709</v>
      </c>
      <c r="BJ91" s="147">
        <v>303.34409442171437</v>
      </c>
      <c r="BK91" s="163">
        <v>2.1859943345484223</v>
      </c>
      <c r="BL91" s="147">
        <v>121.41761947797599</v>
      </c>
      <c r="BM91" s="163">
        <v>2.3740994685052388</v>
      </c>
      <c r="BN91" s="147">
        <v>0</v>
      </c>
      <c r="BO91" s="124">
        <v>0</v>
      </c>
      <c r="BP91" s="138">
        <f t="shared" si="1"/>
        <v>-86.952646100309721</v>
      </c>
      <c r="BQ91" s="127">
        <v>83.007581397498853</v>
      </c>
    </row>
    <row r="92" spans="1:69" ht="13.5" thickTop="1">
      <c r="A92" s="340" t="s">
        <v>116</v>
      </c>
      <c r="B92" s="365" t="s">
        <v>117</v>
      </c>
      <c r="C92" s="386" t="s">
        <v>8</v>
      </c>
      <c r="D92" s="387">
        <v>68635.997116883125</v>
      </c>
      <c r="E92" s="587">
        <v>-634.07852999998431</v>
      </c>
      <c r="F92" s="578">
        <v>67216.2</v>
      </c>
      <c r="G92" s="334">
        <v>360.58645551693053</v>
      </c>
      <c r="H92" s="550">
        <v>65837.460699999996</v>
      </c>
      <c r="I92" s="332">
        <v>353.19313446319438</v>
      </c>
      <c r="J92" s="387">
        <v>65033</v>
      </c>
      <c r="K92" s="334">
        <v>348.30654147379954</v>
      </c>
      <c r="L92" s="388">
        <v>65033</v>
      </c>
      <c r="M92" s="334">
        <v>348.30654147379954</v>
      </c>
      <c r="N92" s="388"/>
      <c r="O92" s="334">
        <v>0</v>
      </c>
      <c r="P92" s="388"/>
      <c r="Q92" s="332">
        <v>0</v>
      </c>
      <c r="R92" s="179">
        <v>68635.997116883125</v>
      </c>
      <c r="S92" s="180">
        <v>357.25475100995487</v>
      </c>
      <c r="T92" s="181" t="e">
        <v>#REF!</v>
      </c>
      <c r="U92" s="180">
        <v>0</v>
      </c>
      <c r="V92" s="181" t="e">
        <v>#REF!</v>
      </c>
      <c r="W92" s="180">
        <v>0</v>
      </c>
      <c r="X92" s="181" t="e">
        <v>#REF!</v>
      </c>
      <c r="Y92" s="180">
        <v>0</v>
      </c>
      <c r="Z92" s="181" t="e">
        <v>#REF!</v>
      </c>
      <c r="AA92" s="166">
        <v>0</v>
      </c>
      <c r="AB92" s="182">
        <v>-6291.5028831168747</v>
      </c>
      <c r="AC92" s="183">
        <v>8.3967874053143028</v>
      </c>
      <c r="AD92" s="525">
        <v>105.54025974025976</v>
      </c>
      <c r="AE92" s="387">
        <v>74927.5</v>
      </c>
      <c r="AF92" s="334">
        <v>390.0024255597786</v>
      </c>
      <c r="AG92" s="389">
        <v>74927.5</v>
      </c>
      <c r="AH92" s="334">
        <v>390.0024255597786</v>
      </c>
      <c r="AI92" s="389">
        <v>0</v>
      </c>
      <c r="AJ92" s="334">
        <v>0</v>
      </c>
      <c r="AK92" s="389">
        <v>0</v>
      </c>
      <c r="AL92" s="331">
        <v>0</v>
      </c>
      <c r="AM92" s="179">
        <v>68635.997116883125</v>
      </c>
      <c r="AN92" s="180">
        <v>361.41385677973858</v>
      </c>
      <c r="AO92" s="181">
        <v>68635.997116883111</v>
      </c>
      <c r="AP92" s="180">
        <v>361.41385677973852</v>
      </c>
      <c r="AQ92" s="181">
        <v>50152.352805139664</v>
      </c>
      <c r="AR92" s="180">
        <v>361.41385677973858</v>
      </c>
      <c r="AS92" s="181">
        <v>18483.644311743454</v>
      </c>
      <c r="AT92" s="180">
        <v>361.41385677973852</v>
      </c>
      <c r="AU92" s="181">
        <v>0</v>
      </c>
      <c r="AV92" s="166">
        <v>0</v>
      </c>
      <c r="AW92" s="182">
        <v>-6291.5028831168747</v>
      </c>
      <c r="AX92" s="183">
        <v>8.3967874053143028</v>
      </c>
      <c r="AY92" s="525">
        <v>105.54025974025976</v>
      </c>
      <c r="AZ92" s="179">
        <v>71143.270091562867</v>
      </c>
      <c r="BA92" s="389">
        <v>73989</v>
      </c>
      <c r="BB92" s="334">
        <v>380.03766014034716</v>
      </c>
      <c r="BC92" s="389">
        <v>0</v>
      </c>
      <c r="BD92" s="334">
        <v>0</v>
      </c>
      <c r="BE92" s="389">
        <v>0</v>
      </c>
      <c r="BF92" s="331">
        <v>0</v>
      </c>
      <c r="BG92" s="179">
        <v>73037.815374101177</v>
      </c>
      <c r="BH92" s="181">
        <v>73037.815374101177</v>
      </c>
      <c r="BI92" s="180">
        <v>384.59233716919766</v>
      </c>
      <c r="BJ92" s="181">
        <v>53368.763311191775</v>
      </c>
      <c r="BK92" s="180">
        <v>384.59233716919766</v>
      </c>
      <c r="BL92" s="181">
        <v>19669.052062909403</v>
      </c>
      <c r="BM92" s="180">
        <v>384.59233716919761</v>
      </c>
      <c r="BN92" s="181">
        <v>0</v>
      </c>
      <c r="BO92" s="166">
        <v>0</v>
      </c>
      <c r="BP92" s="138">
        <f t="shared" si="1"/>
        <v>1894.5452825383109</v>
      </c>
      <c r="BQ92" s="56">
        <v>102.663</v>
      </c>
    </row>
    <row r="93" spans="1:69" ht="13.15" hidden="1" customHeight="1">
      <c r="A93" s="247"/>
      <c r="B93" s="390" t="s">
        <v>85</v>
      </c>
      <c r="C93" s="391" t="s">
        <v>8</v>
      </c>
      <c r="D93" s="392">
        <v>68635.997116883125</v>
      </c>
      <c r="E93" s="587"/>
      <c r="F93" s="579">
        <v>31656.6</v>
      </c>
      <c r="G93" s="333"/>
      <c r="H93" s="549"/>
      <c r="I93" s="336"/>
      <c r="J93" s="387">
        <v>65033</v>
      </c>
      <c r="K93" s="334"/>
      <c r="L93" s="388">
        <v>65033</v>
      </c>
      <c r="M93" s="334"/>
      <c r="N93" s="388"/>
      <c r="O93" s="334"/>
      <c r="P93" s="388"/>
      <c r="Q93" s="332"/>
      <c r="R93" s="179">
        <v>68635.997116883125</v>
      </c>
      <c r="S93" s="180"/>
      <c r="T93" s="184" t="e">
        <v>#REF!</v>
      </c>
      <c r="U93" s="180"/>
      <c r="V93" s="184" t="e">
        <v>#REF!</v>
      </c>
      <c r="W93" s="180"/>
      <c r="X93" s="181" t="e">
        <v>#REF!</v>
      </c>
      <c r="Y93" s="180"/>
      <c r="Z93" s="181" t="e">
        <v>#REF!</v>
      </c>
      <c r="AA93" s="166"/>
      <c r="AB93" s="182"/>
      <c r="AC93" s="183"/>
      <c r="AD93" s="56"/>
      <c r="AE93" s="387">
        <v>38194.9</v>
      </c>
      <c r="AF93" s="334"/>
      <c r="AG93" s="388">
        <v>38194.9</v>
      </c>
      <c r="AH93" s="334"/>
      <c r="AI93" s="388"/>
      <c r="AJ93" s="334"/>
      <c r="AK93" s="388"/>
      <c r="AL93" s="331"/>
      <c r="AM93" s="179">
        <v>68635.997116883125</v>
      </c>
      <c r="AN93" s="180"/>
      <c r="AO93" s="184">
        <v>68635.997116883111</v>
      </c>
      <c r="AP93" s="180"/>
      <c r="AQ93" s="184">
        <v>50152.352805139664</v>
      </c>
      <c r="AR93" s="180"/>
      <c r="AS93" s="181">
        <v>18483.644311743454</v>
      </c>
      <c r="AT93" s="180"/>
      <c r="AU93" s="181">
        <v>0</v>
      </c>
      <c r="AV93" s="166"/>
      <c r="AW93" s="182"/>
      <c r="AX93" s="183"/>
      <c r="AY93" s="56"/>
      <c r="AZ93" s="179">
        <v>71143.270091562867</v>
      </c>
      <c r="BA93" s="388">
        <v>34726.800000000003</v>
      </c>
      <c r="BB93" s="334"/>
      <c r="BC93" s="388"/>
      <c r="BD93" s="334"/>
      <c r="BE93" s="388"/>
      <c r="BF93" s="331"/>
      <c r="BG93" s="179">
        <v>73037.815374101177</v>
      </c>
      <c r="BH93" s="184">
        <v>73037.815374101177</v>
      </c>
      <c r="BI93" s="180"/>
      <c r="BJ93" s="184">
        <v>53368.763311191775</v>
      </c>
      <c r="BK93" s="180"/>
      <c r="BL93" s="181">
        <v>19669.052062909403</v>
      </c>
      <c r="BM93" s="180"/>
      <c r="BN93" s="181">
        <v>0</v>
      </c>
      <c r="BO93" s="166"/>
      <c r="BP93" s="138">
        <f t="shared" si="1"/>
        <v>1894.5452825383109</v>
      </c>
      <c r="BQ93" s="56">
        <v>102.663</v>
      </c>
    </row>
    <row r="94" spans="1:69" ht="13.15" hidden="1" customHeight="1">
      <c r="A94" s="247"/>
      <c r="B94" s="393" t="s">
        <v>86</v>
      </c>
      <c r="C94" s="394" t="s">
        <v>8</v>
      </c>
      <c r="D94" s="392"/>
      <c r="E94" s="587"/>
      <c r="F94" s="579">
        <v>2388.6</v>
      </c>
      <c r="G94" s="333"/>
      <c r="H94" s="549"/>
      <c r="I94" s="336"/>
      <c r="J94" s="387"/>
      <c r="K94" s="334"/>
      <c r="L94" s="388">
        <v>0</v>
      </c>
      <c r="M94" s="334"/>
      <c r="N94" s="388"/>
      <c r="O94" s="334"/>
      <c r="P94" s="388"/>
      <c r="Q94" s="332"/>
      <c r="R94" s="179"/>
      <c r="S94" s="180"/>
      <c r="T94" s="184" t="e">
        <v>#REF!</v>
      </c>
      <c r="U94" s="180"/>
      <c r="V94" s="184" t="e">
        <v>#REF!</v>
      </c>
      <c r="W94" s="180"/>
      <c r="X94" s="181" t="e">
        <v>#REF!</v>
      </c>
      <c r="Y94" s="180"/>
      <c r="Z94" s="181" t="e">
        <v>#REF!</v>
      </c>
      <c r="AA94" s="166"/>
      <c r="AB94" s="182"/>
      <c r="AC94" s="183"/>
      <c r="AD94" s="56"/>
      <c r="AE94" s="387">
        <v>1996</v>
      </c>
      <c r="AF94" s="334"/>
      <c r="AG94" s="388">
        <v>1996</v>
      </c>
      <c r="AH94" s="334"/>
      <c r="AI94" s="388"/>
      <c r="AJ94" s="334"/>
      <c r="AK94" s="388"/>
      <c r="AL94" s="331"/>
      <c r="AM94" s="179"/>
      <c r="AN94" s="180"/>
      <c r="AO94" s="184">
        <v>0</v>
      </c>
      <c r="AP94" s="180"/>
      <c r="AQ94" s="184">
        <v>0</v>
      </c>
      <c r="AR94" s="180"/>
      <c r="AS94" s="181">
        <v>0</v>
      </c>
      <c r="AT94" s="180"/>
      <c r="AU94" s="181">
        <v>0</v>
      </c>
      <c r="AV94" s="166"/>
      <c r="AW94" s="182"/>
      <c r="AX94" s="183"/>
      <c r="AY94" s="56"/>
      <c r="AZ94" s="179"/>
      <c r="BA94" s="388">
        <v>2635.9</v>
      </c>
      <c r="BB94" s="334"/>
      <c r="BC94" s="388"/>
      <c r="BD94" s="334"/>
      <c r="BE94" s="388"/>
      <c r="BF94" s="331"/>
      <c r="BG94" s="179"/>
      <c r="BH94" s="184">
        <v>0</v>
      </c>
      <c r="BI94" s="180"/>
      <c r="BJ94" s="184">
        <v>0</v>
      </c>
      <c r="BK94" s="180"/>
      <c r="BL94" s="181">
        <v>0</v>
      </c>
      <c r="BM94" s="180"/>
      <c r="BN94" s="181">
        <v>0</v>
      </c>
      <c r="BO94" s="166"/>
      <c r="BP94" s="138">
        <f t="shared" si="1"/>
        <v>0</v>
      </c>
      <c r="BQ94" s="56">
        <v>0</v>
      </c>
    </row>
    <row r="95" spans="1:69" ht="13.15" hidden="1" customHeight="1">
      <c r="A95" s="247"/>
      <c r="B95" s="393" t="s">
        <v>87</v>
      </c>
      <c r="C95" s="394" t="s">
        <v>8</v>
      </c>
      <c r="D95" s="392"/>
      <c r="E95" s="587"/>
      <c r="F95" s="579">
        <v>11182.8</v>
      </c>
      <c r="G95" s="333"/>
      <c r="H95" s="549"/>
      <c r="I95" s="336"/>
      <c r="J95" s="387"/>
      <c r="K95" s="334"/>
      <c r="L95" s="388">
        <v>0</v>
      </c>
      <c r="M95" s="334"/>
      <c r="N95" s="388"/>
      <c r="O95" s="334"/>
      <c r="P95" s="388"/>
      <c r="Q95" s="332"/>
      <c r="R95" s="179"/>
      <c r="S95" s="180"/>
      <c r="T95" s="184" t="e">
        <v>#REF!</v>
      </c>
      <c r="U95" s="180"/>
      <c r="V95" s="184" t="e">
        <v>#REF!</v>
      </c>
      <c r="W95" s="180"/>
      <c r="X95" s="181" t="e">
        <v>#REF!</v>
      </c>
      <c r="Y95" s="180"/>
      <c r="Z95" s="181" t="e">
        <v>#REF!</v>
      </c>
      <c r="AA95" s="166"/>
      <c r="AB95" s="182"/>
      <c r="AC95" s="183"/>
      <c r="AD95" s="56"/>
      <c r="AE95" s="387">
        <v>15057.8</v>
      </c>
      <c r="AF95" s="334"/>
      <c r="AG95" s="388">
        <v>15057.8</v>
      </c>
      <c r="AH95" s="334"/>
      <c r="AI95" s="388"/>
      <c r="AJ95" s="334"/>
      <c r="AK95" s="388"/>
      <c r="AL95" s="331"/>
      <c r="AM95" s="179"/>
      <c r="AN95" s="180"/>
      <c r="AO95" s="184">
        <v>0</v>
      </c>
      <c r="AP95" s="180"/>
      <c r="AQ95" s="184">
        <v>0</v>
      </c>
      <c r="AR95" s="180"/>
      <c r="AS95" s="181">
        <v>0</v>
      </c>
      <c r="AT95" s="180"/>
      <c r="AU95" s="181">
        <v>0</v>
      </c>
      <c r="AV95" s="166"/>
      <c r="AW95" s="182"/>
      <c r="AX95" s="183"/>
      <c r="AY95" s="56"/>
      <c r="AZ95" s="179"/>
      <c r="BA95" s="388">
        <v>13377.7</v>
      </c>
      <c r="BB95" s="334"/>
      <c r="BC95" s="388"/>
      <c r="BD95" s="334"/>
      <c r="BE95" s="388"/>
      <c r="BF95" s="331"/>
      <c r="BG95" s="179"/>
      <c r="BH95" s="184">
        <v>0</v>
      </c>
      <c r="BI95" s="180"/>
      <c r="BJ95" s="184">
        <v>0</v>
      </c>
      <c r="BK95" s="180"/>
      <c r="BL95" s="181">
        <v>0</v>
      </c>
      <c r="BM95" s="180"/>
      <c r="BN95" s="181">
        <v>0</v>
      </c>
      <c r="BO95" s="166"/>
      <c r="BP95" s="138">
        <f t="shared" si="1"/>
        <v>0</v>
      </c>
      <c r="BQ95" s="56">
        <v>0</v>
      </c>
    </row>
    <row r="96" spans="1:69" ht="13.15" hidden="1" customHeight="1">
      <c r="A96" s="247"/>
      <c r="B96" s="395" t="s">
        <v>88</v>
      </c>
      <c r="C96" s="394" t="s">
        <v>8</v>
      </c>
      <c r="D96" s="392"/>
      <c r="E96" s="587"/>
      <c r="F96" s="579">
        <v>21988.2</v>
      </c>
      <c r="G96" s="333"/>
      <c r="H96" s="549"/>
      <c r="I96" s="336"/>
      <c r="J96" s="387"/>
      <c r="K96" s="334"/>
      <c r="L96" s="388">
        <v>0</v>
      </c>
      <c r="M96" s="334"/>
      <c r="N96" s="388"/>
      <c r="O96" s="334"/>
      <c r="P96" s="388"/>
      <c r="Q96" s="332"/>
      <c r="R96" s="179"/>
      <c r="S96" s="180"/>
      <c r="T96" s="184" t="e">
        <v>#REF!</v>
      </c>
      <c r="U96" s="180"/>
      <c r="V96" s="184" t="e">
        <v>#REF!</v>
      </c>
      <c r="W96" s="180"/>
      <c r="X96" s="181" t="e">
        <v>#REF!</v>
      </c>
      <c r="Y96" s="180"/>
      <c r="Z96" s="181" t="e">
        <v>#REF!</v>
      </c>
      <c r="AA96" s="166"/>
      <c r="AB96" s="182"/>
      <c r="AC96" s="183"/>
      <c r="AD96" s="56"/>
      <c r="AE96" s="387">
        <v>19678.8</v>
      </c>
      <c r="AF96" s="334"/>
      <c r="AG96" s="388">
        <v>19678.8</v>
      </c>
      <c r="AH96" s="334"/>
      <c r="AI96" s="388"/>
      <c r="AJ96" s="334"/>
      <c r="AK96" s="388"/>
      <c r="AL96" s="331"/>
      <c r="AM96" s="179"/>
      <c r="AN96" s="180"/>
      <c r="AO96" s="184">
        <v>0</v>
      </c>
      <c r="AP96" s="180"/>
      <c r="AQ96" s="184">
        <v>0</v>
      </c>
      <c r="AR96" s="180"/>
      <c r="AS96" s="181">
        <v>0</v>
      </c>
      <c r="AT96" s="180"/>
      <c r="AU96" s="181">
        <v>0</v>
      </c>
      <c r="AV96" s="166"/>
      <c r="AW96" s="182"/>
      <c r="AX96" s="183"/>
      <c r="AY96" s="56"/>
      <c r="AZ96" s="179"/>
      <c r="BA96" s="388">
        <v>23248.6</v>
      </c>
      <c r="BB96" s="334"/>
      <c r="BC96" s="388"/>
      <c r="BD96" s="334"/>
      <c r="BE96" s="388"/>
      <c r="BF96" s="331"/>
      <c r="BG96" s="179"/>
      <c r="BH96" s="184">
        <v>0</v>
      </c>
      <c r="BI96" s="180"/>
      <c r="BJ96" s="184">
        <v>0</v>
      </c>
      <c r="BK96" s="180"/>
      <c r="BL96" s="181">
        <v>0</v>
      </c>
      <c r="BM96" s="180"/>
      <c r="BN96" s="181">
        <v>0</v>
      </c>
      <c r="BO96" s="166"/>
      <c r="BP96" s="138">
        <f t="shared" si="1"/>
        <v>0</v>
      </c>
      <c r="BQ96" s="56">
        <v>0</v>
      </c>
    </row>
    <row r="97" spans="1:73" ht="13.5" customHeight="1">
      <c r="A97" s="256" t="s">
        <v>28</v>
      </c>
      <c r="B97" s="257" t="s">
        <v>11</v>
      </c>
      <c r="C97" s="258" t="s">
        <v>8</v>
      </c>
      <c r="D97" s="396">
        <v>20728.099999999999</v>
      </c>
      <c r="E97" s="587">
        <v>-191.73485047481881</v>
      </c>
      <c r="F97" s="579">
        <v>19530.7</v>
      </c>
      <c r="G97" s="333">
        <v>104.7739367409124</v>
      </c>
      <c r="H97" s="549">
        <v>19129.677984989408</v>
      </c>
      <c r="I97" s="336">
        <v>102.62350426267236</v>
      </c>
      <c r="J97" s="397">
        <v>19639.966</v>
      </c>
      <c r="K97" s="333">
        <v>105.18857552508747</v>
      </c>
      <c r="L97" s="398">
        <v>19639.966</v>
      </c>
      <c r="M97" s="333">
        <v>105.18857552508747</v>
      </c>
      <c r="N97" s="398"/>
      <c r="O97" s="333">
        <v>0</v>
      </c>
      <c r="P97" s="398"/>
      <c r="Q97" s="336">
        <v>0</v>
      </c>
      <c r="R97" s="179">
        <v>20728.099999999999</v>
      </c>
      <c r="S97" s="131">
        <v>107.89108507885152</v>
      </c>
      <c r="T97" s="184" t="e">
        <v>#REF!</v>
      </c>
      <c r="U97" s="185">
        <v>0</v>
      </c>
      <c r="V97" s="186" t="e">
        <v>#REF!</v>
      </c>
      <c r="W97" s="185">
        <v>0</v>
      </c>
      <c r="X97" s="186" t="e">
        <v>#REF!</v>
      </c>
      <c r="Y97" s="185">
        <v>0</v>
      </c>
      <c r="Z97" s="186" t="e">
        <v>#REF!</v>
      </c>
      <c r="AA97" s="129">
        <v>0</v>
      </c>
      <c r="AB97" s="90">
        <v>-1900.005000000001</v>
      </c>
      <c r="AC97" s="91">
        <v>8.3966598175145517</v>
      </c>
      <c r="AD97" s="63">
        <v>105.54040674001166</v>
      </c>
      <c r="AE97" s="397">
        <v>22628.105</v>
      </c>
      <c r="AF97" s="333">
        <v>117.78073251905313</v>
      </c>
      <c r="AG97" s="398">
        <v>22628.105</v>
      </c>
      <c r="AH97" s="333">
        <v>117.78073251905313</v>
      </c>
      <c r="AI97" s="398"/>
      <c r="AJ97" s="333">
        <v>0</v>
      </c>
      <c r="AK97" s="398"/>
      <c r="AL97" s="335">
        <v>0</v>
      </c>
      <c r="AM97" s="179">
        <v>20728.099999999999</v>
      </c>
      <c r="AN97" s="131">
        <v>109.14713677079158</v>
      </c>
      <c r="AO97" s="184">
        <v>20728.071129298703</v>
      </c>
      <c r="AP97" s="185">
        <v>109.14698474748106</v>
      </c>
      <c r="AQ97" s="186">
        <v>15146.010547152178</v>
      </c>
      <c r="AR97" s="185">
        <v>109.14698474748106</v>
      </c>
      <c r="AS97" s="186">
        <v>5582.0605821465233</v>
      </c>
      <c r="AT97" s="185">
        <v>109.14698474748106</v>
      </c>
      <c r="AU97" s="186">
        <v>0</v>
      </c>
      <c r="AV97" s="129">
        <v>0</v>
      </c>
      <c r="AW97" s="90">
        <v>-1900.005000000001</v>
      </c>
      <c r="AX97" s="91">
        <v>8.3966598175145517</v>
      </c>
      <c r="AY97" s="63">
        <v>105.54040674001166</v>
      </c>
      <c r="AZ97" s="179">
        <v>21485.3</v>
      </c>
      <c r="BA97" s="398">
        <v>22344.6</v>
      </c>
      <c r="BB97" s="333">
        <v>114.77097272259391</v>
      </c>
      <c r="BC97" s="398"/>
      <c r="BD97" s="333">
        <v>0</v>
      </c>
      <c r="BE97" s="398"/>
      <c r="BF97" s="335">
        <v>0</v>
      </c>
      <c r="BG97" s="179">
        <v>22057.4</v>
      </c>
      <c r="BH97" s="184">
        <v>22057.420242978555</v>
      </c>
      <c r="BI97" s="185">
        <v>116.14688582509767</v>
      </c>
      <c r="BJ97" s="186">
        <v>16117.366519979916</v>
      </c>
      <c r="BK97" s="185">
        <v>116.1468858250977</v>
      </c>
      <c r="BL97" s="186">
        <v>5940.0537229986394</v>
      </c>
      <c r="BM97" s="185">
        <v>116.14688582509767</v>
      </c>
      <c r="BN97" s="186">
        <v>0</v>
      </c>
      <c r="BO97" s="129">
        <v>0</v>
      </c>
      <c r="BP97" s="138">
        <f t="shared" si="1"/>
        <v>572.10000000000218</v>
      </c>
      <c r="BQ97" s="63">
        <v>102.66275081101963</v>
      </c>
    </row>
    <row r="98" spans="1:73" ht="26.25" customHeight="1">
      <c r="A98" s="610" t="s">
        <v>29</v>
      </c>
      <c r="B98" s="399" t="s">
        <v>66</v>
      </c>
      <c r="C98" s="368" t="s">
        <v>8</v>
      </c>
      <c r="D98" s="400">
        <v>11410.138929132019</v>
      </c>
      <c r="E98" s="587"/>
      <c r="F98" s="582">
        <v>12488.6</v>
      </c>
      <c r="G98" s="333">
        <v>66.996051671602061</v>
      </c>
      <c r="H98" s="537">
        <v>12281.608437000001</v>
      </c>
      <c r="I98" s="336">
        <v>65.88619509308694</v>
      </c>
      <c r="J98" s="400">
        <v>10848.116456812759</v>
      </c>
      <c r="K98" s="333">
        <v>58.100809198060375</v>
      </c>
      <c r="L98" s="401">
        <v>10848.116456812759</v>
      </c>
      <c r="M98" s="333">
        <v>58.100809198060375</v>
      </c>
      <c r="N98" s="401"/>
      <c r="O98" s="333">
        <v>0</v>
      </c>
      <c r="P98" s="401"/>
      <c r="Q98" s="336">
        <v>0</v>
      </c>
      <c r="R98" s="187">
        <v>11410.138929132019</v>
      </c>
      <c r="S98" s="131">
        <v>59.390502263328457</v>
      </c>
      <c r="T98" s="188" t="e">
        <v>#REF!</v>
      </c>
      <c r="U98" s="131">
        <v>0</v>
      </c>
      <c r="V98" s="188" t="e">
        <v>#REF!</v>
      </c>
      <c r="W98" s="131">
        <v>0</v>
      </c>
      <c r="X98" s="188" t="e">
        <v>#REF!</v>
      </c>
      <c r="Y98" s="131">
        <v>0</v>
      </c>
      <c r="Z98" s="188" t="e">
        <v>#REF!</v>
      </c>
      <c r="AA98" s="129">
        <v>0</v>
      </c>
      <c r="AB98" s="90">
        <v>-8262.3610708679807</v>
      </c>
      <c r="AC98" s="91">
        <v>41.999547952054797</v>
      </c>
      <c r="AD98" s="63">
        <v>105.18083000451477</v>
      </c>
      <c r="AE98" s="400">
        <v>19672.5</v>
      </c>
      <c r="AF98" s="333">
        <v>102.39661962329912</v>
      </c>
      <c r="AG98" s="401">
        <v>19672.5</v>
      </c>
      <c r="AH98" s="333">
        <v>102.39661962329912</v>
      </c>
      <c r="AI98" s="401">
        <v>0</v>
      </c>
      <c r="AJ98" s="333">
        <v>0</v>
      </c>
      <c r="AK98" s="401">
        <v>0</v>
      </c>
      <c r="AL98" s="335">
        <v>0</v>
      </c>
      <c r="AM98" s="187">
        <v>11410.138929132019</v>
      </c>
      <c r="AN98" s="131">
        <v>60.081917506751992</v>
      </c>
      <c r="AO98" s="188">
        <v>11410.138929132019</v>
      </c>
      <c r="AP98" s="131">
        <v>60.081917506751992</v>
      </c>
      <c r="AQ98" s="188">
        <v>8337.3934548512061</v>
      </c>
      <c r="AR98" s="131">
        <v>60.081917506751999</v>
      </c>
      <c r="AS98" s="188">
        <v>3072.7454742808141</v>
      </c>
      <c r="AT98" s="131">
        <v>60.081917506751992</v>
      </c>
      <c r="AU98" s="188">
        <v>0</v>
      </c>
      <c r="AV98" s="129">
        <v>0</v>
      </c>
      <c r="AW98" s="90">
        <v>-8262.3610708679807</v>
      </c>
      <c r="AX98" s="91">
        <v>41.999547952054797</v>
      </c>
      <c r="AY98" s="63">
        <v>105.18083000451477</v>
      </c>
      <c r="AZ98" s="187">
        <v>12894.9</v>
      </c>
      <c r="BA98" s="401">
        <v>25024.2</v>
      </c>
      <c r="BB98" s="333">
        <v>128.53449046323206</v>
      </c>
      <c r="BC98" s="401">
        <v>0</v>
      </c>
      <c r="BD98" s="333">
        <v>0</v>
      </c>
      <c r="BE98" s="401">
        <v>0</v>
      </c>
      <c r="BF98" s="335">
        <v>0</v>
      </c>
      <c r="BG98" s="187">
        <v>13310.8</v>
      </c>
      <c r="BH98" s="188">
        <v>13310.8</v>
      </c>
      <c r="BI98" s="131">
        <v>70.090153372892487</v>
      </c>
      <c r="BJ98" s="188">
        <v>9726.2073221115097</v>
      </c>
      <c r="BK98" s="131">
        <v>70.090153372892487</v>
      </c>
      <c r="BL98" s="188">
        <v>3584.5926778884905</v>
      </c>
      <c r="BM98" s="131">
        <v>70.090153372892487</v>
      </c>
      <c r="BN98" s="188">
        <v>0</v>
      </c>
      <c r="BO98" s="129">
        <v>0</v>
      </c>
      <c r="BP98" s="138">
        <f t="shared" ref="BP98:BP102" si="2">BG98-AZ98</f>
        <v>415.89999999999964</v>
      </c>
      <c r="BQ98" s="63">
        <v>103.22530612877958</v>
      </c>
    </row>
    <row r="99" spans="1:73" ht="13.5" customHeight="1">
      <c r="A99" s="611"/>
      <c r="B99" s="283" t="s">
        <v>67</v>
      </c>
      <c r="C99" s="258" t="s">
        <v>8</v>
      </c>
      <c r="D99" s="396">
        <v>3413.3</v>
      </c>
      <c r="E99" s="587">
        <v>-858.05144289401323</v>
      </c>
      <c r="F99" s="579">
        <v>3623.5</v>
      </c>
      <c r="G99" s="333">
        <v>19.438543410154065</v>
      </c>
      <c r="H99" s="549">
        <v>3419.648557</v>
      </c>
      <c r="I99" s="336">
        <v>18.345124185650278</v>
      </c>
      <c r="J99" s="397">
        <v>2851.2775276807401</v>
      </c>
      <c r="K99" s="333">
        <v>15.270994947925582</v>
      </c>
      <c r="L99" s="402">
        <v>2851.2775276807401</v>
      </c>
      <c r="M99" s="333">
        <v>15.270994947925582</v>
      </c>
      <c r="N99" s="402"/>
      <c r="O99" s="333">
        <v>0</v>
      </c>
      <c r="P99" s="402"/>
      <c r="Q99" s="336">
        <v>0</v>
      </c>
      <c r="R99" s="179">
        <v>3413.3</v>
      </c>
      <c r="S99" s="131">
        <v>17.766444618640588</v>
      </c>
      <c r="T99" s="181" t="e">
        <v>#REF!</v>
      </c>
      <c r="U99" s="131">
        <v>0</v>
      </c>
      <c r="V99" s="181" t="e">
        <v>#REF!</v>
      </c>
      <c r="W99" s="131">
        <v>0</v>
      </c>
      <c r="X99" s="181" t="e">
        <v>#REF!</v>
      </c>
      <c r="Y99" s="131">
        <v>0</v>
      </c>
      <c r="Z99" s="184" t="e">
        <v>#REF!</v>
      </c>
      <c r="AA99" s="129">
        <v>0</v>
      </c>
      <c r="AB99" s="90">
        <v>-200.5</v>
      </c>
      <c r="AC99" s="91">
        <v>5.5481764347777958</v>
      </c>
      <c r="AD99" s="523">
        <v>119.71125107475649</v>
      </c>
      <c r="AE99" s="397">
        <v>3613.8</v>
      </c>
      <c r="AF99" s="333">
        <v>18.810059931105773</v>
      </c>
      <c r="AG99" s="402">
        <v>3613.8</v>
      </c>
      <c r="AH99" s="333">
        <v>18.810059931105773</v>
      </c>
      <c r="AI99" s="402"/>
      <c r="AJ99" s="333">
        <v>0</v>
      </c>
      <c r="AK99" s="402"/>
      <c r="AL99" s="335">
        <v>0</v>
      </c>
      <c r="AM99" s="179">
        <v>3413.3</v>
      </c>
      <c r="AN99" s="131">
        <v>17.973278879383201</v>
      </c>
      <c r="AO99" s="181">
        <v>3413.3</v>
      </c>
      <c r="AP99" s="131">
        <v>17.973278879383201</v>
      </c>
      <c r="AQ99" s="181">
        <v>2494.0997875832568</v>
      </c>
      <c r="AR99" s="131">
        <v>17.973278879383201</v>
      </c>
      <c r="AS99" s="181">
        <v>919.20021241674317</v>
      </c>
      <c r="AT99" s="131">
        <v>17.973278879383201</v>
      </c>
      <c r="AU99" s="184">
        <v>0</v>
      </c>
      <c r="AV99" s="129">
        <v>0</v>
      </c>
      <c r="AW99" s="90">
        <v>-200.5</v>
      </c>
      <c r="AX99" s="91">
        <v>5.5481764347777958</v>
      </c>
      <c r="AY99" s="523">
        <v>119.71125107475649</v>
      </c>
      <c r="AZ99" s="179">
        <v>4604.5</v>
      </c>
      <c r="BA99" s="402">
        <v>4911.1000000000004</v>
      </c>
      <c r="BB99" s="333">
        <v>25.225411246472575</v>
      </c>
      <c r="BC99" s="402"/>
      <c r="BD99" s="333">
        <v>0</v>
      </c>
      <c r="BE99" s="402"/>
      <c r="BF99" s="335">
        <v>0</v>
      </c>
      <c r="BG99" s="179">
        <v>4799.7</v>
      </c>
      <c r="BH99" s="181">
        <v>4799.7</v>
      </c>
      <c r="BI99" s="131">
        <v>25.27359055382637</v>
      </c>
      <c r="BJ99" s="181">
        <v>3507.1428677418794</v>
      </c>
      <c r="BK99" s="131">
        <v>25.27359055382637</v>
      </c>
      <c r="BL99" s="181">
        <v>1292.5571322581202</v>
      </c>
      <c r="BM99" s="131">
        <v>25.27359055382637</v>
      </c>
      <c r="BN99" s="184">
        <v>0</v>
      </c>
      <c r="BO99" s="129">
        <v>0</v>
      </c>
      <c r="BP99" s="138">
        <f t="shared" si="2"/>
        <v>195.19999999999982</v>
      </c>
      <c r="BQ99" s="63">
        <v>104.2393310891519</v>
      </c>
    </row>
    <row r="100" spans="1:73" ht="13.5" customHeight="1">
      <c r="A100" s="611"/>
      <c r="B100" s="283" t="s">
        <v>214</v>
      </c>
      <c r="C100" s="258" t="s">
        <v>8</v>
      </c>
      <c r="D100" s="396">
        <v>0</v>
      </c>
      <c r="E100" s="333"/>
      <c r="F100" s="579">
        <v>0</v>
      </c>
      <c r="G100" s="333"/>
      <c r="H100" s="535">
        <v>0</v>
      </c>
      <c r="I100" s="336"/>
      <c r="J100" s="397">
        <v>0</v>
      </c>
      <c r="K100" s="333"/>
      <c r="L100" s="402">
        <v>0</v>
      </c>
      <c r="M100" s="333"/>
      <c r="N100" s="402"/>
      <c r="O100" s="333"/>
      <c r="P100" s="402"/>
      <c r="Q100" s="336"/>
      <c r="R100" s="179">
        <v>0</v>
      </c>
      <c r="S100" s="131"/>
      <c r="T100" s="181" t="e">
        <v>#REF!</v>
      </c>
      <c r="U100" s="131"/>
      <c r="V100" s="181" t="e">
        <v>#REF!</v>
      </c>
      <c r="W100" s="131"/>
      <c r="X100" s="181" t="e">
        <v>#REF!</v>
      </c>
      <c r="Y100" s="131"/>
      <c r="Z100" s="184" t="e">
        <v>#REF!</v>
      </c>
      <c r="AA100" s="129"/>
      <c r="AB100" s="90">
        <v>0</v>
      </c>
      <c r="AC100" s="91">
        <v>0</v>
      </c>
      <c r="AD100" s="63">
        <v>0</v>
      </c>
      <c r="AE100" s="397">
        <v>0</v>
      </c>
      <c r="AF100" s="333"/>
      <c r="AG100" s="402">
        <v>0</v>
      </c>
      <c r="AH100" s="333"/>
      <c r="AI100" s="402"/>
      <c r="AJ100" s="333"/>
      <c r="AK100" s="402"/>
      <c r="AL100" s="335"/>
      <c r="AM100" s="179">
        <v>0</v>
      </c>
      <c r="AN100" s="131"/>
      <c r="AO100" s="181">
        <v>0</v>
      </c>
      <c r="AP100" s="131"/>
      <c r="AQ100" s="181">
        <v>0</v>
      </c>
      <c r="AR100" s="131"/>
      <c r="AS100" s="181">
        <v>0</v>
      </c>
      <c r="AT100" s="131"/>
      <c r="AU100" s="184">
        <v>0</v>
      </c>
      <c r="AV100" s="129"/>
      <c r="AW100" s="90">
        <v>0</v>
      </c>
      <c r="AX100" s="91">
        <v>0</v>
      </c>
      <c r="AY100" s="63">
        <v>0</v>
      </c>
      <c r="AZ100" s="179">
        <v>1.4</v>
      </c>
      <c r="BA100" s="402">
        <v>175.9</v>
      </c>
      <c r="BB100" s="333"/>
      <c r="BC100" s="402"/>
      <c r="BD100" s="333"/>
      <c r="BE100" s="402"/>
      <c r="BF100" s="335"/>
      <c r="BG100" s="179">
        <v>1.4</v>
      </c>
      <c r="BH100" s="181">
        <v>1.3999999999999997</v>
      </c>
      <c r="BI100" s="131"/>
      <c r="BJ100" s="181">
        <v>1.0229806060459259</v>
      </c>
      <c r="BK100" s="131"/>
      <c r="BL100" s="181">
        <v>0.37701939395407386</v>
      </c>
      <c r="BM100" s="131"/>
      <c r="BN100" s="184">
        <v>0</v>
      </c>
      <c r="BO100" s="129"/>
      <c r="BP100" s="138">
        <f t="shared" si="2"/>
        <v>0</v>
      </c>
      <c r="BQ100" s="63">
        <v>100</v>
      </c>
    </row>
    <row r="101" spans="1:73" ht="13.5" customHeight="1">
      <c r="A101" s="612"/>
      <c r="B101" s="283" t="s">
        <v>68</v>
      </c>
      <c r="C101" s="258" t="s">
        <v>12</v>
      </c>
      <c r="D101" s="396">
        <v>7996.83892913202</v>
      </c>
      <c r="E101" s="587">
        <v>-7062.49892</v>
      </c>
      <c r="F101" s="579">
        <v>8865.1</v>
      </c>
      <c r="G101" s="333">
        <v>47.557508261448</v>
      </c>
      <c r="H101" s="563">
        <v>8861.9598800000003</v>
      </c>
      <c r="I101" s="336">
        <v>47.541070907436655</v>
      </c>
      <c r="J101" s="397">
        <v>7996.8389291320191</v>
      </c>
      <c r="K101" s="333">
        <v>42.829814250134795</v>
      </c>
      <c r="L101" s="402">
        <v>7996.8389291320182</v>
      </c>
      <c r="M101" s="333">
        <v>42.829814250134795</v>
      </c>
      <c r="N101" s="402"/>
      <c r="O101" s="333">
        <v>0</v>
      </c>
      <c r="P101" s="402"/>
      <c r="Q101" s="336">
        <v>0</v>
      </c>
      <c r="R101" s="179">
        <v>7996.83892913202</v>
      </c>
      <c r="S101" s="131">
        <v>41.624057644687873</v>
      </c>
      <c r="T101" s="181" t="e">
        <v>#REF!</v>
      </c>
      <c r="U101" s="131">
        <v>0</v>
      </c>
      <c r="V101" s="181" t="e">
        <v>#REF!</v>
      </c>
      <c r="W101" s="131">
        <v>0</v>
      </c>
      <c r="X101" s="181" t="e">
        <v>#REF!</v>
      </c>
      <c r="Y101" s="131">
        <v>0</v>
      </c>
      <c r="Z101" s="184" t="e">
        <v>#REF!</v>
      </c>
      <c r="AA101" s="129">
        <v>0</v>
      </c>
      <c r="AB101" s="90">
        <v>-8061.8610708679807</v>
      </c>
      <c r="AC101" s="91">
        <v>50.202451449170738</v>
      </c>
      <c r="AD101" s="523">
        <v>100.00000000000003</v>
      </c>
      <c r="AE101" s="397">
        <v>16058.7</v>
      </c>
      <c r="AF101" s="333">
        <v>83.586559692193347</v>
      </c>
      <c r="AG101" s="402">
        <v>16058.7</v>
      </c>
      <c r="AH101" s="333">
        <v>83.586559692193347</v>
      </c>
      <c r="AI101" s="402"/>
      <c r="AJ101" s="333">
        <v>0</v>
      </c>
      <c r="AK101" s="402"/>
      <c r="AL101" s="335">
        <v>0</v>
      </c>
      <c r="AM101" s="179">
        <v>7996.83892913202</v>
      </c>
      <c r="AN101" s="131">
        <v>42.108638627368791</v>
      </c>
      <c r="AO101" s="181">
        <v>7996.83892913202</v>
      </c>
      <c r="AP101" s="131">
        <v>42.108638627368791</v>
      </c>
      <c r="AQ101" s="181">
        <v>5843.2936672679489</v>
      </c>
      <c r="AR101" s="131">
        <v>42.108638627368798</v>
      </c>
      <c r="AS101" s="181">
        <v>2153.5452618640707</v>
      </c>
      <c r="AT101" s="131">
        <v>42.108638627368784</v>
      </c>
      <c r="AU101" s="184">
        <v>0</v>
      </c>
      <c r="AV101" s="129">
        <v>0</v>
      </c>
      <c r="AW101" s="90">
        <v>-8061.8610708679807</v>
      </c>
      <c r="AX101" s="91">
        <v>50.202451449170738</v>
      </c>
      <c r="AY101" s="523">
        <v>100.00000000000003</v>
      </c>
      <c r="AZ101" s="179">
        <v>8289</v>
      </c>
      <c r="BA101" s="402">
        <v>19937.2</v>
      </c>
      <c r="BB101" s="333">
        <v>102.40558512414182</v>
      </c>
      <c r="BC101" s="402"/>
      <c r="BD101" s="333">
        <v>0</v>
      </c>
      <c r="BE101" s="402"/>
      <c r="BF101" s="335">
        <v>0</v>
      </c>
      <c r="BG101" s="179">
        <v>8509.7000000000007</v>
      </c>
      <c r="BH101" s="181">
        <v>8509.7000000000007</v>
      </c>
      <c r="BI101" s="131">
        <v>44.809190894409291</v>
      </c>
      <c r="BJ101" s="181">
        <v>6218.0414737635838</v>
      </c>
      <c r="BK101" s="131">
        <v>44.809190894409291</v>
      </c>
      <c r="BL101" s="181">
        <v>2291.6585262364165</v>
      </c>
      <c r="BM101" s="131">
        <v>44.809190894409298</v>
      </c>
      <c r="BN101" s="184">
        <v>0</v>
      </c>
      <c r="BO101" s="129">
        <v>0</v>
      </c>
      <c r="BP101" s="138">
        <f t="shared" si="2"/>
        <v>220.70000000000073</v>
      </c>
      <c r="BQ101" s="63">
        <v>102.66256484497526</v>
      </c>
    </row>
    <row r="102" spans="1:73" ht="13.5" customHeight="1">
      <c r="A102" s="403" t="s">
        <v>30</v>
      </c>
      <c r="B102" s="257" t="s">
        <v>13</v>
      </c>
      <c r="C102" s="258" t="s">
        <v>8</v>
      </c>
      <c r="D102" s="396">
        <v>4110.5</v>
      </c>
      <c r="E102" s="587">
        <v>-3.1654699999999139</v>
      </c>
      <c r="F102" s="579">
        <v>4557</v>
      </c>
      <c r="G102" s="333">
        <v>24.446375692030379</v>
      </c>
      <c r="H102" s="549">
        <v>3631.6059099999993</v>
      </c>
      <c r="I102" s="336">
        <v>19.482195407453819</v>
      </c>
      <c r="J102" s="397">
        <v>3322.4798444689604</v>
      </c>
      <c r="K102" s="333">
        <v>17.794680604360725</v>
      </c>
      <c r="L102" s="402">
        <v>3322.4798444689604</v>
      </c>
      <c r="M102" s="333">
        <v>17.794680604360725</v>
      </c>
      <c r="N102" s="402"/>
      <c r="O102" s="333">
        <v>0</v>
      </c>
      <c r="P102" s="402"/>
      <c r="Q102" s="336">
        <v>0</v>
      </c>
      <c r="R102" s="179">
        <v>4110.5</v>
      </c>
      <c r="S102" s="131">
        <v>21.395415171512063</v>
      </c>
      <c r="T102" s="181" t="e">
        <v>#REF!</v>
      </c>
      <c r="U102" s="131">
        <v>0</v>
      </c>
      <c r="V102" s="181" t="e">
        <v>#REF!</v>
      </c>
      <c r="W102" s="131">
        <v>0</v>
      </c>
      <c r="X102" s="181" t="e">
        <v>#REF!</v>
      </c>
      <c r="Y102" s="131">
        <v>0</v>
      </c>
      <c r="Z102" s="184" t="e">
        <v>#REF!</v>
      </c>
      <c r="AA102" s="129">
        <v>0</v>
      </c>
      <c r="AB102" s="90">
        <v>-56.699999999999818</v>
      </c>
      <c r="AC102" s="91">
        <v>1.3606258398924895</v>
      </c>
      <c r="AD102" s="523">
        <v>123.71783103042392</v>
      </c>
      <c r="AE102" s="397">
        <v>4167.2</v>
      </c>
      <c r="AF102" s="333">
        <v>21.69054229478775</v>
      </c>
      <c r="AG102" s="402">
        <v>4167.2</v>
      </c>
      <c r="AH102" s="333">
        <v>21.69054229478775</v>
      </c>
      <c r="AI102" s="402"/>
      <c r="AJ102" s="333">
        <v>0</v>
      </c>
      <c r="AK102" s="402"/>
      <c r="AL102" s="335">
        <v>0</v>
      </c>
      <c r="AM102" s="179">
        <v>4110.5</v>
      </c>
      <c r="AN102" s="131">
        <v>21.644497358481424</v>
      </c>
      <c r="AO102" s="181">
        <v>4110.5</v>
      </c>
      <c r="AP102" s="131">
        <v>21.644497358481424</v>
      </c>
      <c r="AQ102" s="181">
        <v>3003.544129394128</v>
      </c>
      <c r="AR102" s="131">
        <v>21.644497358481427</v>
      </c>
      <c r="AS102" s="181">
        <v>1106.955870605872</v>
      </c>
      <c r="AT102" s="131">
        <v>21.644497358481424</v>
      </c>
      <c r="AU102" s="184">
        <v>0</v>
      </c>
      <c r="AV102" s="129">
        <v>0</v>
      </c>
      <c r="AW102" s="90">
        <v>-56.699999999999818</v>
      </c>
      <c r="AX102" s="91">
        <v>1.3606258398924895</v>
      </c>
      <c r="AY102" s="523">
        <v>123.71783103042392</v>
      </c>
      <c r="AZ102" s="179">
        <v>4220.5</v>
      </c>
      <c r="BA102" s="402">
        <v>5450.3</v>
      </c>
      <c r="BB102" s="333">
        <v>27.994962211449465</v>
      </c>
      <c r="BC102" s="402"/>
      <c r="BD102" s="333">
        <v>0</v>
      </c>
      <c r="BE102" s="402"/>
      <c r="BF102" s="335">
        <v>0</v>
      </c>
      <c r="BG102" s="179">
        <v>4280.6000000000004</v>
      </c>
      <c r="BH102" s="181">
        <v>4280.6000000000004</v>
      </c>
      <c r="BI102" s="131">
        <v>22.540186204285511</v>
      </c>
      <c r="BJ102" s="181">
        <v>3127.8362730287081</v>
      </c>
      <c r="BK102" s="131">
        <v>22.540186204285511</v>
      </c>
      <c r="BL102" s="181">
        <v>1152.763726971292</v>
      </c>
      <c r="BM102" s="131">
        <v>22.540186204285511</v>
      </c>
      <c r="BN102" s="184">
        <v>0</v>
      </c>
      <c r="BO102" s="129">
        <v>0</v>
      </c>
      <c r="BP102" s="138">
        <f t="shared" si="2"/>
        <v>60.100000000000364</v>
      </c>
      <c r="BQ102" s="63">
        <v>101.42400189551002</v>
      </c>
    </row>
    <row r="103" spans="1:73" ht="13.5" customHeight="1">
      <c r="A103" s="403" t="s">
        <v>31</v>
      </c>
      <c r="B103" s="257" t="s">
        <v>60</v>
      </c>
      <c r="C103" s="258" t="s">
        <v>8</v>
      </c>
      <c r="D103" s="396">
        <v>0</v>
      </c>
      <c r="E103" s="333"/>
      <c r="F103" s="579">
        <v>0</v>
      </c>
      <c r="G103" s="333"/>
      <c r="H103" s="535">
        <v>0</v>
      </c>
      <c r="I103" s="336"/>
      <c r="J103" s="397">
        <v>0</v>
      </c>
      <c r="K103" s="333"/>
      <c r="L103" s="398">
        <v>0</v>
      </c>
      <c r="M103" s="333"/>
      <c r="N103" s="398"/>
      <c r="O103" s="333"/>
      <c r="P103" s="398"/>
      <c r="Q103" s="336"/>
      <c r="R103" s="179">
        <v>0</v>
      </c>
      <c r="S103" s="131"/>
      <c r="T103" s="184" t="e">
        <v>#REF!</v>
      </c>
      <c r="U103" s="131"/>
      <c r="V103" s="184" t="e">
        <v>#REF!</v>
      </c>
      <c r="W103" s="131"/>
      <c r="X103" s="181" t="e">
        <v>#REF!</v>
      </c>
      <c r="Y103" s="131"/>
      <c r="Z103" s="184" t="e">
        <v>#REF!</v>
      </c>
      <c r="AA103" s="129"/>
      <c r="AB103" s="90"/>
      <c r="AC103" s="91"/>
      <c r="AD103" s="63"/>
      <c r="AE103" s="397">
        <v>0</v>
      </c>
      <c r="AF103" s="333"/>
      <c r="AG103" s="398">
        <v>0</v>
      </c>
      <c r="AH103" s="333"/>
      <c r="AI103" s="398"/>
      <c r="AJ103" s="333"/>
      <c r="AK103" s="398"/>
      <c r="AL103" s="335"/>
      <c r="AM103" s="179">
        <v>0</v>
      </c>
      <c r="AN103" s="131"/>
      <c r="AO103" s="184">
        <v>0</v>
      </c>
      <c r="AP103" s="131"/>
      <c r="AQ103" s="184">
        <v>0</v>
      </c>
      <c r="AR103" s="131"/>
      <c r="AS103" s="181">
        <v>0</v>
      </c>
      <c r="AT103" s="131"/>
      <c r="AU103" s="184">
        <v>0</v>
      </c>
      <c r="AV103" s="129"/>
      <c r="AW103" s="90"/>
      <c r="AX103" s="91"/>
      <c r="AY103" s="63"/>
      <c r="AZ103" s="179"/>
      <c r="BA103" s="398">
        <v>0</v>
      </c>
      <c r="BB103" s="333"/>
      <c r="BC103" s="398"/>
      <c r="BD103" s="333"/>
      <c r="BE103" s="398"/>
      <c r="BF103" s="335"/>
      <c r="BG103" s="179"/>
      <c r="BH103" s="184">
        <v>0</v>
      </c>
      <c r="BI103" s="131"/>
      <c r="BJ103" s="184">
        <v>0</v>
      </c>
      <c r="BK103" s="131"/>
      <c r="BL103" s="181">
        <v>0</v>
      </c>
      <c r="BM103" s="131"/>
      <c r="BN103" s="184">
        <v>0</v>
      </c>
      <c r="BO103" s="129"/>
      <c r="BP103" s="90"/>
      <c r="BQ103" s="63"/>
    </row>
    <row r="104" spans="1:73" s="282" customFormat="1" ht="13.5" customHeight="1">
      <c r="A104" s="404" t="s">
        <v>20</v>
      </c>
      <c r="B104" s="405" t="s">
        <v>34</v>
      </c>
      <c r="C104" s="406" t="s">
        <v>16</v>
      </c>
      <c r="D104" s="298">
        <v>332388.40866877657</v>
      </c>
      <c r="E104" s="409"/>
      <c r="F104" s="582">
        <v>312501.28999999998</v>
      </c>
      <c r="G104" s="409">
        <v>1676.4371164327706</v>
      </c>
      <c r="H104" s="537">
        <v>305014.50821037672</v>
      </c>
      <c r="I104" s="408">
        <v>1636.2877466137254</v>
      </c>
      <c r="J104" s="298">
        <v>305812.31733796094</v>
      </c>
      <c r="K104" s="409">
        <v>1637.8827763146901</v>
      </c>
      <c r="L104" s="299">
        <v>305812.31733796099</v>
      </c>
      <c r="M104" s="409">
        <v>1637.8827763146903</v>
      </c>
      <c r="N104" s="299"/>
      <c r="O104" s="409">
        <v>0</v>
      </c>
      <c r="P104" s="299"/>
      <c r="Q104" s="408">
        <v>0</v>
      </c>
      <c r="R104" s="189">
        <v>332388.40866877657</v>
      </c>
      <c r="S104" s="190">
        <v>1730.1029075943788</v>
      </c>
      <c r="T104" s="94" t="e">
        <v>#REF!</v>
      </c>
      <c r="U104" s="190">
        <v>0</v>
      </c>
      <c r="V104" s="94" t="e">
        <v>#REF!</v>
      </c>
      <c r="W104" s="190">
        <v>0</v>
      </c>
      <c r="X104" s="94" t="e">
        <v>#REF!</v>
      </c>
      <c r="Y104" s="190">
        <v>0</v>
      </c>
      <c r="Z104" s="94" t="e">
        <v>#REF!</v>
      </c>
      <c r="AA104" s="191">
        <v>0</v>
      </c>
      <c r="AB104" s="192">
        <v>-16255.186331223405</v>
      </c>
      <c r="AC104" s="193">
        <v>4.662407846965726</v>
      </c>
      <c r="AD104" s="194">
        <v>108.69032730995126</v>
      </c>
      <c r="AE104" s="298">
        <v>348643.59499999997</v>
      </c>
      <c r="AF104" s="407">
        <v>1814.7121911965712</v>
      </c>
      <c r="AG104" s="299">
        <v>348643.59499999997</v>
      </c>
      <c r="AH104" s="409">
        <v>1814.7121911965712</v>
      </c>
      <c r="AI104" s="299">
        <v>0</v>
      </c>
      <c r="AJ104" s="409">
        <v>0</v>
      </c>
      <c r="AK104" s="299">
        <v>0</v>
      </c>
      <c r="AL104" s="407">
        <v>0</v>
      </c>
      <c r="AM104" s="189">
        <v>314447.54508760723</v>
      </c>
      <c r="AN104" s="190">
        <v>1655.7740077921624</v>
      </c>
      <c r="AO104" s="94">
        <v>314447.51621690596</v>
      </c>
      <c r="AP104" s="190">
        <v>1655.7738557688519</v>
      </c>
      <c r="AQ104" s="94">
        <v>223360.77502023202</v>
      </c>
      <c r="AR104" s="190">
        <v>1609.6090140979527</v>
      </c>
      <c r="AS104" s="94">
        <v>91086.741196673946</v>
      </c>
      <c r="AT104" s="190">
        <v>1781.0346207794275</v>
      </c>
      <c r="AU104" s="94">
        <v>0</v>
      </c>
      <c r="AV104" s="191">
        <v>0</v>
      </c>
      <c r="AW104" s="192">
        <v>-34196.049912392744</v>
      </c>
      <c r="AX104" s="193">
        <v>9.8083115258126998</v>
      </c>
      <c r="AY104" s="194">
        <v>102.82370174779562</v>
      </c>
      <c r="AZ104" s="189">
        <v>336859.98462884309</v>
      </c>
      <c r="BA104" s="299">
        <v>361209.2</v>
      </c>
      <c r="BB104" s="409">
        <v>1855.3176713993528</v>
      </c>
      <c r="BC104" s="299">
        <v>0</v>
      </c>
      <c r="BD104" s="409">
        <v>0</v>
      </c>
      <c r="BE104" s="299">
        <v>0</v>
      </c>
      <c r="BF104" s="407">
        <v>0</v>
      </c>
      <c r="BG104" s="189">
        <v>342768.79253044899</v>
      </c>
      <c r="BH104" s="94">
        <v>342768.81277342752</v>
      </c>
      <c r="BI104" s="190">
        <v>1804.9041874818797</v>
      </c>
      <c r="BJ104" s="94">
        <v>243384.42405784322</v>
      </c>
      <c r="BK104" s="190">
        <v>1753.9058181502908</v>
      </c>
      <c r="BL104" s="94">
        <v>99384.388715584311</v>
      </c>
      <c r="BM104" s="190">
        <v>1943.2799410977216</v>
      </c>
      <c r="BN104" s="94">
        <v>0</v>
      </c>
      <c r="BO104" s="191">
        <v>0</v>
      </c>
      <c r="BP104" s="192">
        <f>BG104-AZ104</f>
        <v>5908.8079016059055</v>
      </c>
      <c r="BQ104" s="194">
        <v>101.75408424010834</v>
      </c>
    </row>
    <row r="105" spans="1:73" s="282" customFormat="1" ht="14.45" customHeight="1">
      <c r="A105" s="410" t="s">
        <v>71</v>
      </c>
      <c r="B105" s="411" t="s">
        <v>118</v>
      </c>
      <c r="C105" s="412" t="s">
        <v>119</v>
      </c>
      <c r="D105" s="413">
        <v>1730.1029075943788</v>
      </c>
      <c r="E105" s="409"/>
      <c r="F105" s="582">
        <v>1676.4371164327706</v>
      </c>
      <c r="G105" s="409"/>
      <c r="H105" s="537">
        <v>1636.2877466137254</v>
      </c>
      <c r="I105" s="408"/>
      <c r="J105" s="413">
        <v>1637.8827763146901</v>
      </c>
      <c r="K105" s="416"/>
      <c r="L105" s="417">
        <v>1637.8827763146903</v>
      </c>
      <c r="M105" s="416"/>
      <c r="N105" s="417"/>
      <c r="O105" s="416"/>
      <c r="P105" s="417"/>
      <c r="Q105" s="415"/>
      <c r="R105" s="189">
        <v>1730.1029075943788</v>
      </c>
      <c r="S105" s="195"/>
      <c r="T105" s="196" t="e">
        <v>#REF!</v>
      </c>
      <c r="U105" s="195"/>
      <c r="V105" s="196" t="e">
        <v>#REF!</v>
      </c>
      <c r="W105" s="195"/>
      <c r="X105" s="94" t="e">
        <v>#REF!</v>
      </c>
      <c r="Y105" s="195"/>
      <c r="Z105" s="196" t="e">
        <v>#REF!</v>
      </c>
      <c r="AA105" s="197"/>
      <c r="AB105" s="198">
        <v>-84.609283602192363</v>
      </c>
      <c r="AC105" s="199">
        <v>4.6624078469657126</v>
      </c>
      <c r="AD105" s="200">
        <v>105.63044758839142</v>
      </c>
      <c r="AE105" s="413">
        <v>1814.7121911965712</v>
      </c>
      <c r="AF105" s="416"/>
      <c r="AG105" s="417">
        <v>1814.7121911965712</v>
      </c>
      <c r="AH105" s="416"/>
      <c r="AI105" s="417" t="e">
        <v>#DIV/0!</v>
      </c>
      <c r="AJ105" s="416"/>
      <c r="AK105" s="417" t="e">
        <v>#DIV/0!</v>
      </c>
      <c r="AL105" s="414"/>
      <c r="AM105" s="189">
        <v>1655.7740077921624</v>
      </c>
      <c r="AN105" s="195"/>
      <c r="AO105" s="196">
        <v>1655.7738557688519</v>
      </c>
      <c r="AP105" s="195"/>
      <c r="AQ105" s="196">
        <v>1609.6090140979527</v>
      </c>
      <c r="AR105" s="195"/>
      <c r="AS105" s="94">
        <v>1781.0346207794275</v>
      </c>
      <c r="AT105" s="195"/>
      <c r="AU105" s="196" t="e">
        <v>#DIV/0!</v>
      </c>
      <c r="AV105" s="197"/>
      <c r="AW105" s="198">
        <v>-158.93818340440885</v>
      </c>
      <c r="AX105" s="199">
        <v>8.7583135317787981</v>
      </c>
      <c r="AY105" s="200">
        <v>101.09233894734079</v>
      </c>
      <c r="AZ105" s="189">
        <v>1782.2195190707603</v>
      </c>
      <c r="BA105" s="417">
        <v>1855.3176713993528</v>
      </c>
      <c r="BB105" s="416"/>
      <c r="BC105" s="417" t="e">
        <v>#DIV/0!</v>
      </c>
      <c r="BD105" s="416"/>
      <c r="BE105" s="417" t="e">
        <v>#DIV/0!</v>
      </c>
      <c r="BF105" s="414"/>
      <c r="BG105" s="189">
        <v>1804.9040808892278</v>
      </c>
      <c r="BH105" s="196">
        <v>1804.9041874818797</v>
      </c>
      <c r="BI105" s="195"/>
      <c r="BJ105" s="196">
        <v>1753.9058181502908</v>
      </c>
      <c r="BK105" s="195"/>
      <c r="BL105" s="94">
        <v>1943.2799410977216</v>
      </c>
      <c r="BM105" s="195"/>
      <c r="BN105" s="196">
        <v>0</v>
      </c>
      <c r="BO105" s="197"/>
      <c r="BP105" s="192">
        <f t="shared" ref="BP105:BP106" si="3">BG105-AZ105</f>
        <v>22.6845618184675</v>
      </c>
      <c r="BQ105" s="200">
        <v>101.27282647147166</v>
      </c>
    </row>
    <row r="106" spans="1:73" ht="42.6" customHeight="1" thickBot="1">
      <c r="A106" s="418" t="s">
        <v>21</v>
      </c>
      <c r="B106" s="419" t="s">
        <v>43</v>
      </c>
      <c r="C106" s="420" t="s">
        <v>8</v>
      </c>
      <c r="D106" s="421">
        <v>2779.0713521569228</v>
      </c>
      <c r="E106" s="587">
        <v>-7102.0121224999984</v>
      </c>
      <c r="F106" s="583">
        <v>8480</v>
      </c>
      <c r="G106" s="425">
        <v>45.491609802154407</v>
      </c>
      <c r="H106" s="551">
        <v>3388.6167200000004</v>
      </c>
      <c r="I106" s="423">
        <v>18.178650089267325</v>
      </c>
      <c r="J106" s="424">
        <v>2722.6096726685209</v>
      </c>
      <c r="K106" s="425">
        <v>14.581870110102347</v>
      </c>
      <c r="L106" s="426">
        <v>2722.6096726685205</v>
      </c>
      <c r="M106" s="425">
        <v>14.581870110102345</v>
      </c>
      <c r="N106" s="426"/>
      <c r="O106" s="425">
        <v>0</v>
      </c>
      <c r="P106" s="426"/>
      <c r="Q106" s="423">
        <v>0</v>
      </c>
      <c r="R106" s="179">
        <v>2779.0713521569228</v>
      </c>
      <c r="S106" s="201">
        <v>14.465243977777099</v>
      </c>
      <c r="T106" s="202" t="e">
        <v>#REF!</v>
      </c>
      <c r="U106" s="201">
        <v>0</v>
      </c>
      <c r="V106" s="202" t="e">
        <v>#REF!</v>
      </c>
      <c r="W106" s="201">
        <v>0</v>
      </c>
      <c r="X106" s="181" t="e">
        <v>#REF!</v>
      </c>
      <c r="Y106" s="201">
        <v>0</v>
      </c>
      <c r="Z106" s="202" t="e">
        <v>#REF!</v>
      </c>
      <c r="AA106" s="203">
        <v>0</v>
      </c>
      <c r="AB106" s="204">
        <v>-2226.4286478430772</v>
      </c>
      <c r="AC106" s="205">
        <v>44.479645346979865</v>
      </c>
      <c r="AD106" s="524">
        <v>102.07380734944138</v>
      </c>
      <c r="AE106" s="424">
        <v>5005.5</v>
      </c>
      <c r="AF106" s="425">
        <v>26.053947364311789</v>
      </c>
      <c r="AG106" s="426">
        <v>5005.5</v>
      </c>
      <c r="AH106" s="425">
        <v>26.053947364311789</v>
      </c>
      <c r="AI106" s="426"/>
      <c r="AJ106" s="425">
        <v>0</v>
      </c>
      <c r="AK106" s="426"/>
      <c r="AL106" s="422">
        <v>0</v>
      </c>
      <c r="AM106" s="179">
        <v>2779.0713521569228</v>
      </c>
      <c r="AN106" s="201">
        <v>14.633646160027226</v>
      </c>
      <c r="AO106" s="202">
        <v>2779.0713521569223</v>
      </c>
      <c r="AP106" s="201">
        <v>14.633646160027224</v>
      </c>
      <c r="AQ106" s="202">
        <v>2030.6686400531141</v>
      </c>
      <c r="AR106" s="201">
        <v>14.633646160027226</v>
      </c>
      <c r="AS106" s="181">
        <v>748.40271210380831</v>
      </c>
      <c r="AT106" s="201">
        <v>14.633646160027226</v>
      </c>
      <c r="AU106" s="202">
        <v>0</v>
      </c>
      <c r="AV106" s="203">
        <v>0</v>
      </c>
      <c r="AW106" s="204">
        <v>-2226.4286478430772</v>
      </c>
      <c r="AX106" s="205">
        <v>44.479645346979865</v>
      </c>
      <c r="AY106" s="524">
        <v>102.07380734944138</v>
      </c>
      <c r="AZ106" s="179">
        <v>2880.5908286512149</v>
      </c>
      <c r="BA106" s="426">
        <v>5758.9</v>
      </c>
      <c r="BB106" s="425">
        <v>29.58005758940174</v>
      </c>
      <c r="BC106" s="426"/>
      <c r="BD106" s="425">
        <v>0</v>
      </c>
      <c r="BE106" s="426"/>
      <c r="BF106" s="422">
        <v>0</v>
      </c>
      <c r="BG106" s="179">
        <v>8344.1901929001979</v>
      </c>
      <c r="BH106" s="202">
        <v>8344.1901929001961</v>
      </c>
      <c r="BI106" s="201">
        <v>43.937672445905584</v>
      </c>
      <c r="BJ106" s="202">
        <v>6097.1033860682255</v>
      </c>
      <c r="BK106" s="201">
        <v>43.937672445905591</v>
      </c>
      <c r="BL106" s="181">
        <v>2247.086806831971</v>
      </c>
      <c r="BM106" s="201">
        <v>43.937672445905591</v>
      </c>
      <c r="BN106" s="202">
        <v>0</v>
      </c>
      <c r="BO106" s="203">
        <v>0</v>
      </c>
      <c r="BP106" s="192">
        <f t="shared" si="3"/>
        <v>5463.599364248983</v>
      </c>
      <c r="BQ106" s="206">
        <v>289.66940080161316</v>
      </c>
      <c r="BR106" s="691"/>
      <c r="BS106" s="692"/>
      <c r="BT106" s="692"/>
      <c r="BU106" s="592"/>
    </row>
    <row r="107" spans="1:73" ht="24.75" customHeight="1" thickBot="1">
      <c r="A107" s="427" t="s">
        <v>20</v>
      </c>
      <c r="B107" s="428" t="s">
        <v>15</v>
      </c>
      <c r="C107" s="429" t="s">
        <v>16</v>
      </c>
      <c r="D107" s="430">
        <v>335167.48002093349</v>
      </c>
      <c r="E107" s="343"/>
      <c r="F107" s="584">
        <v>320981.28999999998</v>
      </c>
      <c r="G107" s="433">
        <v>1721.9287262349253</v>
      </c>
      <c r="H107" s="552">
        <v>308403.12493037671</v>
      </c>
      <c r="I107" s="432">
        <v>1654.4663967029926</v>
      </c>
      <c r="J107" s="430">
        <v>308534.92701062944</v>
      </c>
      <c r="K107" s="433">
        <v>1652.4646464247924</v>
      </c>
      <c r="L107" s="434">
        <v>308534.92701062956</v>
      </c>
      <c r="M107" s="433">
        <v>1652.464646424793</v>
      </c>
      <c r="N107" s="434"/>
      <c r="O107" s="433">
        <v>0</v>
      </c>
      <c r="P107" s="434"/>
      <c r="Q107" s="432">
        <v>0</v>
      </c>
      <c r="R107" s="207">
        <v>335167.48002093349</v>
      </c>
      <c r="S107" s="208">
        <v>1744.5681515721558</v>
      </c>
      <c r="T107" s="209" t="e">
        <v>#REF!</v>
      </c>
      <c r="U107" s="208">
        <v>0</v>
      </c>
      <c r="V107" s="209" t="e">
        <v>#REF!</v>
      </c>
      <c r="W107" s="208">
        <v>0</v>
      </c>
      <c r="X107" s="209" t="e">
        <v>#REF!</v>
      </c>
      <c r="Y107" s="208">
        <v>0</v>
      </c>
      <c r="Z107" s="209" t="e">
        <v>#REF!</v>
      </c>
      <c r="AA107" s="210">
        <v>0</v>
      </c>
      <c r="AB107" s="211">
        <v>-18481.614979066479</v>
      </c>
      <c r="AC107" s="212">
        <v>5.2259754769247975</v>
      </c>
      <c r="AD107" s="213">
        <v>108.63194104743496</v>
      </c>
      <c r="AE107" s="430">
        <v>353649.09499999997</v>
      </c>
      <c r="AF107" s="433">
        <v>1840.7661385608828</v>
      </c>
      <c r="AG107" s="434">
        <v>353649.09499999997</v>
      </c>
      <c r="AH107" s="433">
        <v>1840.7661385608828</v>
      </c>
      <c r="AI107" s="434">
        <v>0</v>
      </c>
      <c r="AJ107" s="433">
        <v>0</v>
      </c>
      <c r="AK107" s="434">
        <v>0</v>
      </c>
      <c r="AL107" s="431">
        <v>0</v>
      </c>
      <c r="AM107" s="207">
        <v>317226.61643976416</v>
      </c>
      <c r="AN107" s="208">
        <v>1670.4076539521895</v>
      </c>
      <c r="AO107" s="209">
        <v>317226.58756906289</v>
      </c>
      <c r="AP107" s="208">
        <v>1670.4075019288791</v>
      </c>
      <c r="AQ107" s="209">
        <v>225391.44366028512</v>
      </c>
      <c r="AR107" s="208">
        <v>1624.2426602579799</v>
      </c>
      <c r="AS107" s="209">
        <v>91835.143908777754</v>
      </c>
      <c r="AT107" s="208">
        <v>1795.668266939455</v>
      </c>
      <c r="AU107" s="209">
        <v>0</v>
      </c>
      <c r="AV107" s="210">
        <v>0</v>
      </c>
      <c r="AW107" s="211">
        <v>-36422.478560235817</v>
      </c>
      <c r="AX107" s="212">
        <v>10.299044752323153</v>
      </c>
      <c r="AY107" s="213">
        <v>102.81708444270727</v>
      </c>
      <c r="AZ107" s="207">
        <v>339740.5754574943</v>
      </c>
      <c r="BA107" s="434">
        <v>366968.10000000003</v>
      </c>
      <c r="BB107" s="433">
        <v>1884.8977289887546</v>
      </c>
      <c r="BC107" s="434">
        <v>0</v>
      </c>
      <c r="BD107" s="433">
        <v>0</v>
      </c>
      <c r="BE107" s="434">
        <v>0</v>
      </c>
      <c r="BF107" s="431">
        <v>0</v>
      </c>
      <c r="BG107" s="207">
        <v>351112.98272334918</v>
      </c>
      <c r="BH107" s="209">
        <v>351113.00296632771</v>
      </c>
      <c r="BI107" s="208">
        <v>1848.8418599277852</v>
      </c>
      <c r="BJ107" s="209">
        <v>249481.52744391144</v>
      </c>
      <c r="BK107" s="208">
        <v>1797.8434905961965</v>
      </c>
      <c r="BL107" s="209">
        <v>101631.47552241628</v>
      </c>
      <c r="BM107" s="208">
        <v>1987.2176135436271</v>
      </c>
      <c r="BN107" s="209">
        <v>0</v>
      </c>
      <c r="BO107" s="210">
        <v>0</v>
      </c>
      <c r="BP107" s="211">
        <f>BG107-AZ107</f>
        <v>11372.407265854883</v>
      </c>
      <c r="BQ107" s="213">
        <v>103.34737976190829</v>
      </c>
    </row>
    <row r="108" spans="1:73" ht="38.25" customHeight="1">
      <c r="A108" s="435" t="s">
        <v>71</v>
      </c>
      <c r="B108" s="436" t="s">
        <v>216</v>
      </c>
      <c r="C108" s="437" t="s">
        <v>8</v>
      </c>
      <c r="D108" s="438">
        <v>0</v>
      </c>
      <c r="E108" s="343"/>
      <c r="F108" s="570">
        <v>0</v>
      </c>
      <c r="G108" s="441">
        <v>0</v>
      </c>
      <c r="H108" s="553">
        <v>0</v>
      </c>
      <c r="I108" s="440">
        <v>0</v>
      </c>
      <c r="J108" s="438">
        <v>0</v>
      </c>
      <c r="K108" s="441">
        <v>0</v>
      </c>
      <c r="L108" s="442">
        <v>0</v>
      </c>
      <c r="M108" s="441">
        <v>0</v>
      </c>
      <c r="N108" s="442"/>
      <c r="O108" s="441">
        <v>0</v>
      </c>
      <c r="P108" s="442"/>
      <c r="Q108" s="440">
        <v>0</v>
      </c>
      <c r="R108" s="214">
        <v>0</v>
      </c>
      <c r="S108" s="215">
        <v>0</v>
      </c>
      <c r="T108" s="216">
        <v>0</v>
      </c>
      <c r="U108" s="215">
        <v>0</v>
      </c>
      <c r="V108" s="216">
        <v>0</v>
      </c>
      <c r="W108" s="215">
        <v>0</v>
      </c>
      <c r="X108" s="216">
        <v>0</v>
      </c>
      <c r="Y108" s="215">
        <v>0</v>
      </c>
      <c r="Z108" s="216">
        <v>0</v>
      </c>
      <c r="AA108" s="217">
        <v>0</v>
      </c>
      <c r="AB108" s="218">
        <v>0</v>
      </c>
      <c r="AC108" s="219">
        <v>0</v>
      </c>
      <c r="AD108" s="220">
        <v>0</v>
      </c>
      <c r="AE108" s="438">
        <v>0</v>
      </c>
      <c r="AF108" s="441">
        <v>0</v>
      </c>
      <c r="AG108" s="442">
        <v>0</v>
      </c>
      <c r="AH108" s="441">
        <v>0</v>
      </c>
      <c r="AI108" s="442"/>
      <c r="AJ108" s="441">
        <v>0</v>
      </c>
      <c r="AK108" s="442"/>
      <c r="AL108" s="439">
        <v>0</v>
      </c>
      <c r="AM108" s="214">
        <v>0</v>
      </c>
      <c r="AN108" s="215">
        <v>0</v>
      </c>
      <c r="AO108" s="216">
        <v>0</v>
      </c>
      <c r="AP108" s="215">
        <v>0</v>
      </c>
      <c r="AQ108" s="216">
        <v>0</v>
      </c>
      <c r="AR108" s="215">
        <v>0</v>
      </c>
      <c r="AS108" s="216">
        <v>0</v>
      </c>
      <c r="AT108" s="215">
        <v>0</v>
      </c>
      <c r="AU108" s="216">
        <v>0</v>
      </c>
      <c r="AV108" s="217">
        <v>0</v>
      </c>
      <c r="AW108" s="218">
        <v>0</v>
      </c>
      <c r="AX108" s="219">
        <v>0</v>
      </c>
      <c r="AY108" s="220">
        <v>0</v>
      </c>
      <c r="AZ108" s="214">
        <v>0</v>
      </c>
      <c r="BA108" s="442">
        <v>0</v>
      </c>
      <c r="BB108" s="441">
        <v>0</v>
      </c>
      <c r="BC108" s="442"/>
      <c r="BD108" s="441">
        <v>0</v>
      </c>
      <c r="BE108" s="442"/>
      <c r="BF108" s="439">
        <v>0</v>
      </c>
      <c r="BG108" s="214">
        <v>0</v>
      </c>
      <c r="BH108" s="216">
        <v>0</v>
      </c>
      <c r="BI108" s="215">
        <v>0</v>
      </c>
      <c r="BJ108" s="216">
        <v>0</v>
      </c>
      <c r="BK108" s="215">
        <v>0</v>
      </c>
      <c r="BL108" s="216">
        <v>0</v>
      </c>
      <c r="BM108" s="215">
        <v>0</v>
      </c>
      <c r="BN108" s="216">
        <v>0</v>
      </c>
      <c r="BO108" s="217">
        <v>0</v>
      </c>
      <c r="BP108" s="218">
        <v>0</v>
      </c>
      <c r="BQ108" s="220">
        <v>0</v>
      </c>
    </row>
    <row r="109" spans="1:73" ht="30.75" thickBot="1">
      <c r="A109" s="443" t="s">
        <v>72</v>
      </c>
      <c r="B109" s="444" t="s">
        <v>69</v>
      </c>
      <c r="C109" s="445" t="s">
        <v>8</v>
      </c>
      <c r="D109" s="446">
        <v>335167.45115023223</v>
      </c>
      <c r="E109" s="343"/>
      <c r="F109" s="585">
        <v>320981.28999999998</v>
      </c>
      <c r="G109" s="449">
        <v>1721.9287262349258</v>
      </c>
      <c r="H109" s="554">
        <v>308403.12493037671</v>
      </c>
      <c r="I109" s="448">
        <v>1654.4663967029926</v>
      </c>
      <c r="J109" s="446">
        <v>308534.92701062956</v>
      </c>
      <c r="K109" s="449">
        <v>1652.464646424793</v>
      </c>
      <c r="L109" s="450">
        <v>308534.92701062956</v>
      </c>
      <c r="M109" s="449">
        <v>1652.464646424793</v>
      </c>
      <c r="N109" s="450"/>
      <c r="O109" s="449">
        <v>0</v>
      </c>
      <c r="P109" s="450"/>
      <c r="Q109" s="448">
        <v>0</v>
      </c>
      <c r="R109" s="221">
        <v>335167.45115023223</v>
      </c>
      <c r="S109" s="222">
        <v>1744.5680012983105</v>
      </c>
      <c r="T109" s="223" t="e">
        <v>#REF!</v>
      </c>
      <c r="U109" s="222">
        <v>0</v>
      </c>
      <c r="V109" s="223" t="e">
        <v>#REF!</v>
      </c>
      <c r="W109" s="222">
        <v>0</v>
      </c>
      <c r="X109" s="223" t="e">
        <v>#REF!</v>
      </c>
      <c r="Y109" s="222">
        <v>0</v>
      </c>
      <c r="Z109" s="223" t="e">
        <v>#REF!</v>
      </c>
      <c r="AA109" s="224">
        <v>0</v>
      </c>
      <c r="AB109" s="225">
        <v>-18481.643849767745</v>
      </c>
      <c r="AC109" s="226">
        <v>5.2259836405824096</v>
      </c>
      <c r="AD109" s="227">
        <v>108.63193169008225</v>
      </c>
      <c r="AE109" s="446">
        <v>353649.09499999997</v>
      </c>
      <c r="AF109" s="449">
        <v>1840.7661385608828</v>
      </c>
      <c r="AG109" s="450">
        <v>353649.09499999997</v>
      </c>
      <c r="AH109" s="449">
        <v>1840.7661385608828</v>
      </c>
      <c r="AI109" s="450">
        <v>0</v>
      </c>
      <c r="AJ109" s="449">
        <v>0</v>
      </c>
      <c r="AK109" s="450">
        <v>0</v>
      </c>
      <c r="AL109" s="447">
        <v>0</v>
      </c>
      <c r="AM109" s="221">
        <v>317226.58756906289</v>
      </c>
      <c r="AN109" s="222">
        <v>1670.4075019288796</v>
      </c>
      <c r="AO109" s="223">
        <v>317226.58756906289</v>
      </c>
      <c r="AP109" s="222">
        <v>1670.4075019288796</v>
      </c>
      <c r="AQ109" s="223">
        <v>225391.44366028512</v>
      </c>
      <c r="AR109" s="222">
        <v>1624.2426602579803</v>
      </c>
      <c r="AS109" s="223">
        <v>91835.143908777754</v>
      </c>
      <c r="AT109" s="222">
        <v>1795.6682669394547</v>
      </c>
      <c r="AU109" s="223">
        <v>0</v>
      </c>
      <c r="AV109" s="224">
        <v>0</v>
      </c>
      <c r="AW109" s="225">
        <v>-36422.507430937083</v>
      </c>
      <c r="AX109" s="226">
        <v>10.299052915980765</v>
      </c>
      <c r="AY109" s="227">
        <v>102.81707508535456</v>
      </c>
      <c r="AZ109" s="221">
        <v>339740.5430251463</v>
      </c>
      <c r="BA109" s="450">
        <v>366968.10000000003</v>
      </c>
      <c r="BB109" s="449">
        <v>1884.8967608289543</v>
      </c>
      <c r="BC109" s="450">
        <v>0</v>
      </c>
      <c r="BD109" s="449">
        <v>0</v>
      </c>
      <c r="BE109" s="450">
        <v>0</v>
      </c>
      <c r="BF109" s="447">
        <v>0</v>
      </c>
      <c r="BG109" s="221">
        <v>351113.00296632771</v>
      </c>
      <c r="BH109" s="223">
        <v>351113.00296632771</v>
      </c>
      <c r="BI109" s="222">
        <v>1848.8418599277854</v>
      </c>
      <c r="BJ109" s="223">
        <v>249481.52744391144</v>
      </c>
      <c r="BK109" s="222">
        <v>1797.8434905961967</v>
      </c>
      <c r="BL109" s="223">
        <v>101631.47552241628</v>
      </c>
      <c r="BM109" s="222">
        <v>1987.2176135436268</v>
      </c>
      <c r="BN109" s="223">
        <v>0</v>
      </c>
      <c r="BO109" s="224">
        <v>0</v>
      </c>
      <c r="BP109" s="225">
        <f>BG109-AZ109</f>
        <v>11372.459941181412</v>
      </c>
      <c r="BQ109" s="227">
        <v>103.34739558603097</v>
      </c>
    </row>
    <row r="110" spans="1:73" ht="13.5" customHeight="1">
      <c r="A110" s="247" t="s">
        <v>21</v>
      </c>
      <c r="B110" s="451" t="s">
        <v>220</v>
      </c>
      <c r="C110" s="452" t="s">
        <v>8</v>
      </c>
      <c r="D110" s="453">
        <v>1342.0246875297601</v>
      </c>
      <c r="E110" s="343"/>
      <c r="F110" s="581">
        <v>-10941.289999999979</v>
      </c>
      <c r="G110" s="359">
        <v>-58.695388609930802</v>
      </c>
      <c r="H110" s="542">
        <v>1267.6399200000001</v>
      </c>
      <c r="I110" s="358">
        <v>6.8004098571722862</v>
      </c>
      <c r="J110" s="250">
        <v>1541.2646030779467</v>
      </c>
      <c r="K110" s="359">
        <v>8.2547713221605648</v>
      </c>
      <c r="L110" s="454">
        <v>1541.2646030779465</v>
      </c>
      <c r="M110" s="359">
        <v>8.2547713221605648</v>
      </c>
      <c r="N110" s="454"/>
      <c r="O110" s="359">
        <v>0</v>
      </c>
      <c r="P110" s="454"/>
      <c r="Q110" s="358">
        <v>0</v>
      </c>
      <c r="R110" s="107">
        <v>1342.0246875297601</v>
      </c>
      <c r="S110" s="215">
        <v>6.9853242574183083</v>
      </c>
      <c r="T110" s="109" t="e">
        <v>#REF!</v>
      </c>
      <c r="U110" s="215">
        <v>0</v>
      </c>
      <c r="V110" s="109" t="e">
        <v>#REF!</v>
      </c>
      <c r="W110" s="215">
        <v>0</v>
      </c>
      <c r="X110" s="109" t="e">
        <v>#REF!</v>
      </c>
      <c r="Y110" s="215">
        <v>0</v>
      </c>
      <c r="Z110" s="109" t="e">
        <v>#REF!</v>
      </c>
      <c r="AA110" s="217">
        <v>0</v>
      </c>
      <c r="AB110" s="182">
        <v>-638.97531247023994</v>
      </c>
      <c r="AC110" s="183">
        <v>32.255189927826351</v>
      </c>
      <c r="AD110" s="525">
        <v>87.072958455653932</v>
      </c>
      <c r="AE110" s="250">
        <v>1981</v>
      </c>
      <c r="AF110" s="359">
        <v>10.311231590990241</v>
      </c>
      <c r="AG110" s="255">
        <v>1981</v>
      </c>
      <c r="AH110" s="359">
        <v>10.311231590990241</v>
      </c>
      <c r="AI110" s="255">
        <v>0</v>
      </c>
      <c r="AJ110" s="359">
        <v>0</v>
      </c>
      <c r="AK110" s="255">
        <v>0</v>
      </c>
      <c r="AL110" s="357">
        <v>0</v>
      </c>
      <c r="AM110" s="107">
        <v>1342.0246875297601</v>
      </c>
      <c r="AN110" s="215">
        <v>7.0666463457620132</v>
      </c>
      <c r="AO110" s="109">
        <v>1342.0246875297598</v>
      </c>
      <c r="AP110" s="215">
        <v>7.0666463457620123</v>
      </c>
      <c r="AQ110" s="109">
        <v>980.61802012699172</v>
      </c>
      <c r="AR110" s="215">
        <v>7.0666463457620132</v>
      </c>
      <c r="AS110" s="109">
        <v>361.40666740276822</v>
      </c>
      <c r="AT110" s="215">
        <v>7.0666463457620114</v>
      </c>
      <c r="AU110" s="109">
        <v>0</v>
      </c>
      <c r="AV110" s="217">
        <v>0</v>
      </c>
      <c r="AW110" s="182">
        <v>-638.97531247023994</v>
      </c>
      <c r="AX110" s="183">
        <v>32.255189927826351</v>
      </c>
      <c r="AY110" s="525">
        <v>87.072958455653932</v>
      </c>
      <c r="AZ110" s="107">
        <v>8137.1549843593812</v>
      </c>
      <c r="BA110" s="255">
        <v>18021.900000000001</v>
      </c>
      <c r="BB110" s="359">
        <v>92.567776147254577</v>
      </c>
      <c r="BC110" s="255">
        <v>0</v>
      </c>
      <c r="BD110" s="359">
        <v>0</v>
      </c>
      <c r="BE110" s="255">
        <v>0</v>
      </c>
      <c r="BF110" s="357">
        <v>0</v>
      </c>
      <c r="BG110" s="107">
        <v>11252.248113250531</v>
      </c>
      <c r="BH110" s="109">
        <v>11252.248113250531</v>
      </c>
      <c r="BI110" s="215">
        <v>59.250518079121456</v>
      </c>
      <c r="BJ110" s="109">
        <v>8222.0225673372552</v>
      </c>
      <c r="BK110" s="215">
        <v>59.25051807912147</v>
      </c>
      <c r="BL110" s="109">
        <v>3030.2255459132762</v>
      </c>
      <c r="BM110" s="215">
        <v>59.250518079121441</v>
      </c>
      <c r="BN110" s="109">
        <v>0</v>
      </c>
      <c r="BO110" s="217">
        <v>0</v>
      </c>
      <c r="BP110" s="218">
        <f>BG110-AZ110</f>
        <v>3115.0931288911497</v>
      </c>
      <c r="BQ110" s="56">
        <v>138.28233743708637</v>
      </c>
    </row>
    <row r="111" spans="1:73" ht="13.5" customHeight="1">
      <c r="A111" s="256"/>
      <c r="B111" s="455" t="s">
        <v>61</v>
      </c>
      <c r="C111" s="456" t="s">
        <v>8</v>
      </c>
      <c r="D111" s="453">
        <v>1212.9000000000001</v>
      </c>
      <c r="E111" s="343"/>
      <c r="F111" s="571">
        <v>800.7</v>
      </c>
      <c r="G111" s="343"/>
      <c r="H111" s="549">
        <v>800.73199999999997</v>
      </c>
      <c r="I111" s="367"/>
      <c r="J111" s="250">
        <v>1249.5273569479468</v>
      </c>
      <c r="K111" s="359"/>
      <c r="L111" s="402">
        <v>1249.5273569479468</v>
      </c>
      <c r="M111" s="359"/>
      <c r="N111" s="402"/>
      <c r="O111" s="359"/>
      <c r="P111" s="402"/>
      <c r="Q111" s="358"/>
      <c r="R111" s="50">
        <v>1212.9000000000001</v>
      </c>
      <c r="S111" s="228"/>
      <c r="T111" s="181" t="e">
        <v>#REF!</v>
      </c>
      <c r="U111" s="228"/>
      <c r="V111" s="181" t="e">
        <v>#REF!</v>
      </c>
      <c r="W111" s="228"/>
      <c r="X111" s="181" t="e">
        <v>#REF!</v>
      </c>
      <c r="Y111" s="228"/>
      <c r="Z111" s="181" t="e">
        <v>#REF!</v>
      </c>
      <c r="AA111" s="150"/>
      <c r="AB111" s="90"/>
      <c r="AC111" s="91"/>
      <c r="AD111" s="63"/>
      <c r="AE111" s="250">
        <v>1416.9</v>
      </c>
      <c r="AF111" s="359"/>
      <c r="AG111" s="402">
        <v>1416.9</v>
      </c>
      <c r="AH111" s="359"/>
      <c r="AI111" s="454"/>
      <c r="AJ111" s="359"/>
      <c r="AK111" s="454"/>
      <c r="AL111" s="357"/>
      <c r="AM111" s="50">
        <v>1212.9000000000001</v>
      </c>
      <c r="AN111" s="228"/>
      <c r="AO111" s="181">
        <v>1212.9000000000001</v>
      </c>
      <c r="AP111" s="228"/>
      <c r="AQ111" s="181">
        <v>886.26655505221709</v>
      </c>
      <c r="AR111" s="228"/>
      <c r="AS111" s="181">
        <v>326.633444947783</v>
      </c>
      <c r="AT111" s="228"/>
      <c r="AU111" s="181">
        <v>0</v>
      </c>
      <c r="AV111" s="150"/>
      <c r="AW111" s="90"/>
      <c r="AX111" s="91"/>
      <c r="AY111" s="63"/>
      <c r="AZ111" s="50">
        <v>876.7</v>
      </c>
      <c r="BA111" s="402">
        <v>946.6</v>
      </c>
      <c r="BB111" s="359"/>
      <c r="BC111" s="454"/>
      <c r="BD111" s="359"/>
      <c r="BE111" s="454"/>
      <c r="BF111" s="357"/>
      <c r="BG111" s="50">
        <v>946.6</v>
      </c>
      <c r="BH111" s="181">
        <v>946.59999999999991</v>
      </c>
      <c r="BI111" s="228"/>
      <c r="BJ111" s="181">
        <v>691.681029773624</v>
      </c>
      <c r="BK111" s="228"/>
      <c r="BL111" s="181">
        <v>254.91897022637596</v>
      </c>
      <c r="BM111" s="228"/>
      <c r="BN111" s="181">
        <v>0</v>
      </c>
      <c r="BO111" s="150"/>
      <c r="BP111" s="90">
        <f>BG111-AZ111</f>
        <v>69.899999999999977</v>
      </c>
      <c r="BQ111" s="63">
        <f>BG111/AZ111*100</f>
        <v>107.97308087144974</v>
      </c>
    </row>
    <row r="112" spans="1:73" ht="30" customHeight="1">
      <c r="A112" s="256"/>
      <c r="B112" s="455" t="s">
        <v>139</v>
      </c>
      <c r="C112" s="456" t="s">
        <v>8</v>
      </c>
      <c r="D112" s="250">
        <v>24.991875005760001</v>
      </c>
      <c r="E112" s="343"/>
      <c r="F112" s="571">
        <v>0</v>
      </c>
      <c r="G112" s="343"/>
      <c r="H112" s="532">
        <v>0</v>
      </c>
      <c r="I112" s="367"/>
      <c r="J112" s="250">
        <v>58.347449226000009</v>
      </c>
      <c r="K112" s="359"/>
      <c r="L112" s="454">
        <v>58.347449226000009</v>
      </c>
      <c r="M112" s="359"/>
      <c r="N112" s="454"/>
      <c r="O112" s="359"/>
      <c r="P112" s="454"/>
      <c r="Q112" s="358"/>
      <c r="R112" s="50">
        <v>24.991875005760001</v>
      </c>
      <c r="S112" s="228"/>
      <c r="T112" s="181" t="e">
        <v>#REF!</v>
      </c>
      <c r="U112" s="228"/>
      <c r="V112" s="181" t="e">
        <v>#REF!</v>
      </c>
      <c r="W112" s="228"/>
      <c r="X112" s="181" t="e">
        <v>#REF!</v>
      </c>
      <c r="Y112" s="228"/>
      <c r="Z112" s="181" t="e">
        <v>#REF!</v>
      </c>
      <c r="AA112" s="150"/>
      <c r="AB112" s="90"/>
      <c r="AC112" s="91"/>
      <c r="AD112" s="63"/>
      <c r="AE112" s="250">
        <v>160</v>
      </c>
      <c r="AF112" s="359"/>
      <c r="AG112" s="454">
        <v>160</v>
      </c>
      <c r="AH112" s="359"/>
      <c r="AI112" s="454"/>
      <c r="AJ112" s="359"/>
      <c r="AK112" s="454"/>
      <c r="AL112" s="357"/>
      <c r="AM112" s="50">
        <v>24.991875005760001</v>
      </c>
      <c r="AN112" s="228"/>
      <c r="AO112" s="181">
        <v>24.991875005760001</v>
      </c>
      <c r="AP112" s="228"/>
      <c r="AQ112" s="181">
        <v>18.261573885440285</v>
      </c>
      <c r="AR112" s="228"/>
      <c r="AS112" s="181">
        <v>6.7303011203197149</v>
      </c>
      <c r="AT112" s="228"/>
      <c r="AU112" s="181">
        <v>0</v>
      </c>
      <c r="AV112" s="150"/>
      <c r="AW112" s="90"/>
      <c r="AX112" s="91"/>
      <c r="AY112" s="63"/>
      <c r="AZ112" s="50">
        <v>1405.2493518114932</v>
      </c>
      <c r="BA112" s="454">
        <v>2845.9</v>
      </c>
      <c r="BB112" s="359"/>
      <c r="BC112" s="454"/>
      <c r="BD112" s="359"/>
      <c r="BE112" s="454"/>
      <c r="BF112" s="357"/>
      <c r="BG112" s="50">
        <v>1994.6415703065545</v>
      </c>
      <c r="BH112" s="181">
        <v>1994.6415703065541</v>
      </c>
      <c r="BI112" s="228"/>
      <c r="BJ112" s="181">
        <v>1457.4854588832832</v>
      </c>
      <c r="BK112" s="228"/>
      <c r="BL112" s="181">
        <v>537.156111423271</v>
      </c>
      <c r="BM112" s="228"/>
      <c r="BN112" s="181">
        <v>0</v>
      </c>
      <c r="BO112" s="150"/>
      <c r="BP112" s="90">
        <f t="shared" ref="BP112:BP118" si="4">BG112-AZ112</f>
        <v>589.39221849506134</v>
      </c>
      <c r="BQ112" s="63">
        <f>BG112/AZ112*100</f>
        <v>141.94218042052691</v>
      </c>
    </row>
    <row r="113" spans="1:73" ht="25.15" customHeight="1">
      <c r="A113" s="256"/>
      <c r="B113" s="455" t="s">
        <v>62</v>
      </c>
      <c r="C113" s="456" t="s">
        <v>8</v>
      </c>
      <c r="D113" s="250">
        <v>104.132812524</v>
      </c>
      <c r="E113" s="343"/>
      <c r="F113" s="571">
        <v>243.8</v>
      </c>
      <c r="G113" s="343"/>
      <c r="H113" s="549">
        <v>466.90791999999999</v>
      </c>
      <c r="I113" s="367"/>
      <c r="J113" s="250">
        <v>233.38979690400001</v>
      </c>
      <c r="K113" s="359"/>
      <c r="L113" s="454">
        <v>233.38979690400001</v>
      </c>
      <c r="M113" s="359"/>
      <c r="N113" s="454"/>
      <c r="O113" s="359"/>
      <c r="P113" s="454"/>
      <c r="Q113" s="358"/>
      <c r="R113" s="50">
        <v>104.132812524</v>
      </c>
      <c r="S113" s="228"/>
      <c r="T113" s="181" t="e">
        <v>#REF!</v>
      </c>
      <c r="U113" s="228"/>
      <c r="V113" s="181" t="e">
        <v>#REF!</v>
      </c>
      <c r="W113" s="228"/>
      <c r="X113" s="181" t="e">
        <v>#REF!</v>
      </c>
      <c r="Y113" s="228"/>
      <c r="Z113" s="181" t="e">
        <v>#REF!</v>
      </c>
      <c r="AA113" s="150"/>
      <c r="AB113" s="90"/>
      <c r="AC113" s="91"/>
      <c r="AD113" s="63"/>
      <c r="AE113" s="250">
        <v>404.1</v>
      </c>
      <c r="AF113" s="359"/>
      <c r="AG113" s="454">
        <v>404.1</v>
      </c>
      <c r="AH113" s="359"/>
      <c r="AI113" s="454"/>
      <c r="AJ113" s="359"/>
      <c r="AK113" s="454"/>
      <c r="AL113" s="357"/>
      <c r="AM113" s="50">
        <v>104.132812524</v>
      </c>
      <c r="AN113" s="228"/>
      <c r="AO113" s="181">
        <v>104.132812524</v>
      </c>
      <c r="AP113" s="228"/>
      <c r="AQ113" s="181">
        <v>76.089891189334523</v>
      </c>
      <c r="AR113" s="228"/>
      <c r="AS113" s="181">
        <v>28.042921334665483</v>
      </c>
      <c r="AT113" s="228"/>
      <c r="AU113" s="181">
        <v>0</v>
      </c>
      <c r="AV113" s="150"/>
      <c r="AW113" s="90"/>
      <c r="AX113" s="91"/>
      <c r="AY113" s="63"/>
      <c r="AZ113" s="50">
        <v>5855.2056325478879</v>
      </c>
      <c r="BA113" s="454">
        <v>14229.4</v>
      </c>
      <c r="BB113" s="359"/>
      <c r="BC113" s="454"/>
      <c r="BD113" s="359"/>
      <c r="BE113" s="454"/>
      <c r="BF113" s="357"/>
      <c r="BG113" s="50">
        <v>8311.0065429439765</v>
      </c>
      <c r="BH113" s="181">
        <v>8311.0065429439746</v>
      </c>
      <c r="BI113" s="228"/>
      <c r="BJ113" s="181">
        <v>6072.8560786803464</v>
      </c>
      <c r="BK113" s="228"/>
      <c r="BL113" s="181">
        <v>2238.1504642636291</v>
      </c>
      <c r="BM113" s="228"/>
      <c r="BN113" s="181">
        <v>0</v>
      </c>
      <c r="BO113" s="150"/>
      <c r="BP113" s="90">
        <f t="shared" si="4"/>
        <v>2455.8009103960885</v>
      </c>
      <c r="BQ113" s="63">
        <f>BG113/AZ113*100</f>
        <v>141.94218042052691</v>
      </c>
      <c r="BR113" s="691"/>
      <c r="BS113" s="692"/>
      <c r="BT113" s="692"/>
      <c r="BU113" s="692"/>
    </row>
    <row r="114" spans="1:73" ht="18" customHeight="1">
      <c r="A114" s="256" t="s">
        <v>22</v>
      </c>
      <c r="B114" s="457" t="s">
        <v>215</v>
      </c>
      <c r="C114" s="458" t="s">
        <v>8</v>
      </c>
      <c r="D114" s="259">
        <v>336509.47583776206</v>
      </c>
      <c r="E114" s="343"/>
      <c r="F114" s="571">
        <v>310040</v>
      </c>
      <c r="G114" s="343">
        <v>1663.2333376249949</v>
      </c>
      <c r="H114" s="555">
        <v>310115.622278</v>
      </c>
      <c r="I114" s="367">
        <v>1663.6532988030456</v>
      </c>
      <c r="J114" s="259">
        <v>310076.19161370752</v>
      </c>
      <c r="K114" s="343">
        <v>1660.7194177469535</v>
      </c>
      <c r="L114" s="266">
        <v>310076.19161370746</v>
      </c>
      <c r="M114" s="343">
        <v>1660.7194177469532</v>
      </c>
      <c r="N114" s="266"/>
      <c r="O114" s="343">
        <v>0</v>
      </c>
      <c r="P114" s="266"/>
      <c r="Q114" s="367">
        <v>0</v>
      </c>
      <c r="R114" s="57">
        <v>336509.47583776206</v>
      </c>
      <c r="S114" s="135">
        <v>1751.5533255557289</v>
      </c>
      <c r="T114" s="59" t="e">
        <v>#REF!</v>
      </c>
      <c r="U114" s="135">
        <v>0</v>
      </c>
      <c r="V114" s="59">
        <v>0</v>
      </c>
      <c r="W114" s="135">
        <v>0</v>
      </c>
      <c r="X114" s="59">
        <v>0</v>
      </c>
      <c r="Y114" s="135">
        <v>0</v>
      </c>
      <c r="Z114" s="59">
        <v>0</v>
      </c>
      <c r="AA114" s="158">
        <v>0</v>
      </c>
      <c r="AB114" s="90">
        <v>-19120.619162237912</v>
      </c>
      <c r="AC114" s="91">
        <v>5.376546988307588</v>
      </c>
      <c r="AD114" s="63">
        <v>108.52477066571595</v>
      </c>
      <c r="AE114" s="259">
        <v>355630.09499999997</v>
      </c>
      <c r="AF114" s="343">
        <v>1851.0773701518733</v>
      </c>
      <c r="AG114" s="266">
        <v>355630.09499999997</v>
      </c>
      <c r="AH114" s="366">
        <v>1851.0773701518733</v>
      </c>
      <c r="AI114" s="266">
        <v>0</v>
      </c>
      <c r="AJ114" s="366">
        <v>0</v>
      </c>
      <c r="AK114" s="266">
        <v>0</v>
      </c>
      <c r="AL114" s="366">
        <v>0</v>
      </c>
      <c r="AM114" s="57">
        <v>318568.61225659261</v>
      </c>
      <c r="AN114" s="135">
        <v>1677.474148274641</v>
      </c>
      <c r="AO114" s="59">
        <v>318568.61225659261</v>
      </c>
      <c r="AP114" s="135">
        <v>1677.474148274641</v>
      </c>
      <c r="AQ114" s="59">
        <v>226372.06168041207</v>
      </c>
      <c r="AR114" s="135">
        <v>1631.3093066037418</v>
      </c>
      <c r="AS114" s="59">
        <v>92196.55057618054</v>
      </c>
      <c r="AT114" s="135">
        <v>1802.7349132852171</v>
      </c>
      <c r="AU114" s="59">
        <v>0</v>
      </c>
      <c r="AV114" s="158">
        <v>0</v>
      </c>
      <c r="AW114" s="90">
        <v>-37061.482743407367</v>
      </c>
      <c r="AX114" s="91">
        <v>10.421357265449476</v>
      </c>
      <c r="AY114" s="63">
        <v>102.73881738507191</v>
      </c>
      <c r="AZ114" s="57">
        <v>347877.69800950569</v>
      </c>
      <c r="BA114" s="266">
        <v>384990.00000000006</v>
      </c>
      <c r="BB114" s="366">
        <v>1977.464536976209</v>
      </c>
      <c r="BC114" s="266">
        <v>0</v>
      </c>
      <c r="BD114" s="366">
        <v>0</v>
      </c>
      <c r="BE114" s="266">
        <v>0</v>
      </c>
      <c r="BF114" s="366">
        <v>0</v>
      </c>
      <c r="BG114" s="57">
        <v>362365.25107957819</v>
      </c>
      <c r="BH114" s="59">
        <v>362365.25107957819</v>
      </c>
      <c r="BI114" s="135">
        <v>1908.0923780069065</v>
      </c>
      <c r="BJ114" s="59">
        <v>257703.55001124865</v>
      </c>
      <c r="BK114" s="135">
        <v>1857.0940086753178</v>
      </c>
      <c r="BL114" s="59">
        <v>104661.70106832958</v>
      </c>
      <c r="BM114" s="135">
        <v>2046.4681316227486</v>
      </c>
      <c r="BN114" s="59">
        <v>0</v>
      </c>
      <c r="BO114" s="158">
        <v>0</v>
      </c>
      <c r="BP114" s="90">
        <f t="shared" si="4"/>
        <v>14487.553070072492</v>
      </c>
      <c r="BQ114" s="63">
        <v>104.16455356378627</v>
      </c>
    </row>
    <row r="115" spans="1:73" ht="15">
      <c r="A115" s="256" t="s">
        <v>73</v>
      </c>
      <c r="B115" s="457" t="s">
        <v>219</v>
      </c>
      <c r="C115" s="458" t="s">
        <v>8</v>
      </c>
      <c r="D115" s="267">
        <v>-1338.0568368993991</v>
      </c>
      <c r="E115" s="343"/>
      <c r="F115" s="586">
        <v>4392.8999999999996</v>
      </c>
      <c r="G115" s="343"/>
      <c r="H115" s="556">
        <v>444.85742762329755</v>
      </c>
      <c r="I115" s="367"/>
      <c r="J115" s="267">
        <v>0</v>
      </c>
      <c r="K115" s="343"/>
      <c r="L115" s="268">
        <v>0</v>
      </c>
      <c r="M115" s="343"/>
      <c r="N115" s="268"/>
      <c r="O115" s="343"/>
      <c r="P115" s="268"/>
      <c r="Q115" s="367"/>
      <c r="R115" s="57">
        <v>-1338.0568368993991</v>
      </c>
      <c r="S115" s="135"/>
      <c r="T115" s="59" t="e">
        <v>#REF!</v>
      </c>
      <c r="U115" s="135"/>
      <c r="V115" s="59" t="e">
        <v>#REF!</v>
      </c>
      <c r="W115" s="135"/>
      <c r="X115" s="59" t="e">
        <v>#REF!</v>
      </c>
      <c r="Y115" s="135"/>
      <c r="Z115" s="59" t="e">
        <v>#REF!</v>
      </c>
      <c r="AA115" s="158"/>
      <c r="AB115" s="90">
        <v>-5730.9568368993987</v>
      </c>
      <c r="AC115" s="91">
        <v>130.45953326730404</v>
      </c>
      <c r="AD115" s="63">
        <v>0</v>
      </c>
      <c r="AE115" s="267">
        <v>4392.8999999999996</v>
      </c>
      <c r="AF115" s="343"/>
      <c r="AG115" s="268">
        <v>4392.8999999999996</v>
      </c>
      <c r="AH115" s="343"/>
      <c r="AI115" s="268"/>
      <c r="AJ115" s="343"/>
      <c r="AK115" s="268"/>
      <c r="AL115" s="366"/>
      <c r="AM115" s="57">
        <v>11645.736236500787</v>
      </c>
      <c r="AN115" s="135"/>
      <c r="AO115" s="59">
        <v>11645.736236500787</v>
      </c>
      <c r="AP115" s="135"/>
      <c r="AQ115" s="59">
        <v>8509.5445093332692</v>
      </c>
      <c r="AR115" s="135"/>
      <c r="AS115" s="59">
        <v>3136.1917271675179</v>
      </c>
      <c r="AT115" s="135"/>
      <c r="AU115" s="59">
        <v>0</v>
      </c>
      <c r="AV115" s="158"/>
      <c r="AW115" s="90">
        <v>7252.836236500787</v>
      </c>
      <c r="AX115" s="91">
        <v>165.1036043729834</v>
      </c>
      <c r="AY115" s="63">
        <v>0</v>
      </c>
      <c r="AZ115" s="57">
        <v>-969.49353025780283</v>
      </c>
      <c r="BA115" s="268">
        <v>0</v>
      </c>
      <c r="BB115" s="343"/>
      <c r="BC115" s="268"/>
      <c r="BD115" s="343"/>
      <c r="BE115" s="268"/>
      <c r="BF115" s="366"/>
      <c r="BG115" s="57">
        <v>23291.472473001573</v>
      </c>
      <c r="BH115" s="59">
        <v>23291.472473001573</v>
      </c>
      <c r="BI115" s="135"/>
      <c r="BJ115" s="59">
        <v>17019.089018666538</v>
      </c>
      <c r="BK115" s="135"/>
      <c r="BL115" s="59">
        <v>6272.3834543350358</v>
      </c>
      <c r="BM115" s="135"/>
      <c r="BN115" s="59">
        <v>0</v>
      </c>
      <c r="BO115" s="158"/>
      <c r="BP115" s="90">
        <f t="shared" si="4"/>
        <v>24260.966003259375</v>
      </c>
      <c r="BQ115" s="63">
        <v>-2402.4371226910635</v>
      </c>
    </row>
    <row r="116" spans="1:73" ht="15" customHeight="1">
      <c r="A116" s="256" t="s">
        <v>74</v>
      </c>
      <c r="B116" s="459" t="s">
        <v>63</v>
      </c>
      <c r="C116" s="458" t="s">
        <v>8</v>
      </c>
      <c r="D116" s="259">
        <v>337847.53267466149</v>
      </c>
      <c r="E116" s="343"/>
      <c r="F116" s="571">
        <v>310040</v>
      </c>
      <c r="G116" s="343">
        <v>1663.2333376249949</v>
      </c>
      <c r="H116" s="532">
        <v>310115.622278</v>
      </c>
      <c r="I116" s="367">
        <v>1663.6532988030456</v>
      </c>
      <c r="J116" s="259">
        <v>310076.19161370752</v>
      </c>
      <c r="K116" s="343">
        <v>1660.7194177469535</v>
      </c>
      <c r="L116" s="266">
        <v>310076.19161370746</v>
      </c>
      <c r="M116" s="343">
        <v>1660.7194177469532</v>
      </c>
      <c r="N116" s="266"/>
      <c r="O116" s="343">
        <v>0</v>
      </c>
      <c r="P116" s="266"/>
      <c r="Q116" s="367">
        <v>0</v>
      </c>
      <c r="R116" s="57">
        <v>337847.53267466149</v>
      </c>
      <c r="S116" s="135">
        <v>1758.5179968970606</v>
      </c>
      <c r="T116" s="59" t="e">
        <v>#REF!</v>
      </c>
      <c r="U116" s="135">
        <v>0</v>
      </c>
      <c r="V116" s="59" t="e">
        <v>#REF!</v>
      </c>
      <c r="W116" s="135">
        <v>0</v>
      </c>
      <c r="X116" s="59" t="e">
        <v>#REF!</v>
      </c>
      <c r="Y116" s="135">
        <v>0</v>
      </c>
      <c r="Z116" s="59" t="e">
        <v>#REF!</v>
      </c>
      <c r="AA116" s="158">
        <v>0</v>
      </c>
      <c r="AB116" s="90">
        <v>-22175.462325338507</v>
      </c>
      <c r="AC116" s="91">
        <v>6.1594572105980365</v>
      </c>
      <c r="AD116" s="63">
        <v>108.95629584342659</v>
      </c>
      <c r="AE116" s="259">
        <v>360022.995</v>
      </c>
      <c r="AF116" s="343">
        <v>1873.9426953694708</v>
      </c>
      <c r="AG116" s="266">
        <v>360022.995</v>
      </c>
      <c r="AH116" s="343">
        <v>1873.9426953694708</v>
      </c>
      <c r="AI116" s="266">
        <v>0</v>
      </c>
      <c r="AJ116" s="343">
        <v>0</v>
      </c>
      <c r="AK116" s="266">
        <v>0</v>
      </c>
      <c r="AL116" s="366">
        <v>0</v>
      </c>
      <c r="AM116" s="57">
        <v>306922.87602009182</v>
      </c>
      <c r="AN116" s="135">
        <v>1616.1516553398369</v>
      </c>
      <c r="AO116" s="59">
        <v>306922.87602009182</v>
      </c>
      <c r="AP116" s="135">
        <v>1616.1516553398369</v>
      </c>
      <c r="AQ116" s="59">
        <v>217862.5171710788</v>
      </c>
      <c r="AR116" s="135">
        <v>1569.9868136689377</v>
      </c>
      <c r="AS116" s="59">
        <v>89060.358849013021</v>
      </c>
      <c r="AT116" s="135">
        <v>1741.412420350413</v>
      </c>
      <c r="AU116" s="59">
        <v>0</v>
      </c>
      <c r="AV116" s="158">
        <v>0</v>
      </c>
      <c r="AW116" s="90">
        <v>-53100.118979908177</v>
      </c>
      <c r="AX116" s="91">
        <v>14.749090951789947</v>
      </c>
      <c r="AY116" s="63">
        <v>98.983051366438318</v>
      </c>
      <c r="AZ116" s="57">
        <v>348847.19153976347</v>
      </c>
      <c r="BA116" s="266">
        <v>384990.00000000006</v>
      </c>
      <c r="BB116" s="343">
        <v>1977.464536976209</v>
      </c>
      <c r="BC116" s="266">
        <v>0</v>
      </c>
      <c r="BD116" s="343">
        <v>0</v>
      </c>
      <c r="BE116" s="266">
        <v>0</v>
      </c>
      <c r="BF116" s="366">
        <v>0</v>
      </c>
      <c r="BG116" s="57">
        <v>339073.77860657661</v>
      </c>
      <c r="BH116" s="59">
        <v>339073.77860657661</v>
      </c>
      <c r="BI116" s="135">
        <v>1785.4473921372983</v>
      </c>
      <c r="BJ116" s="59">
        <v>240684.46099258211</v>
      </c>
      <c r="BK116" s="135">
        <v>1734.4490228057095</v>
      </c>
      <c r="BL116" s="59">
        <v>98389.317613994543</v>
      </c>
      <c r="BM116" s="135">
        <v>1923.8231457531401</v>
      </c>
      <c r="BN116" s="59">
        <v>0</v>
      </c>
      <c r="BO116" s="158">
        <v>0</v>
      </c>
      <c r="BP116" s="90">
        <f t="shared" si="4"/>
        <v>-9773.4129331868608</v>
      </c>
      <c r="BQ116" s="523">
        <v>97.198368463266576</v>
      </c>
    </row>
    <row r="117" spans="1:73" ht="15">
      <c r="A117" s="256" t="s">
        <v>32</v>
      </c>
      <c r="B117" s="460" t="s">
        <v>64</v>
      </c>
      <c r="C117" s="461" t="s">
        <v>65</v>
      </c>
      <c r="D117" s="259">
        <v>1744.5680012983105</v>
      </c>
      <c r="E117" s="343"/>
      <c r="F117" s="571">
        <v>1721.9287262349258</v>
      </c>
      <c r="G117" s="343"/>
      <c r="H117" s="532">
        <v>1654.4663967029926</v>
      </c>
      <c r="I117" s="367"/>
      <c r="J117" s="259">
        <v>1652.464646424793</v>
      </c>
      <c r="K117" s="343"/>
      <c r="L117" s="266">
        <v>1652.464646424793</v>
      </c>
      <c r="M117" s="343"/>
      <c r="N117" s="266"/>
      <c r="O117" s="343"/>
      <c r="P117" s="266"/>
      <c r="Q117" s="367"/>
      <c r="R117" s="57">
        <v>1744.5680012983105</v>
      </c>
      <c r="S117" s="135"/>
      <c r="T117" s="132" t="e">
        <v>#REF!</v>
      </c>
      <c r="U117" s="135"/>
      <c r="V117" s="132" t="e">
        <v>#REF!</v>
      </c>
      <c r="W117" s="135"/>
      <c r="X117" s="132" t="e">
        <v>#REF!</v>
      </c>
      <c r="Y117" s="135"/>
      <c r="Z117" s="132" t="e">
        <v>#REF!</v>
      </c>
      <c r="AA117" s="158"/>
      <c r="AB117" s="90"/>
      <c r="AC117" s="91"/>
      <c r="AD117" s="63"/>
      <c r="AE117" s="259">
        <v>1840.7661385608828</v>
      </c>
      <c r="AF117" s="343"/>
      <c r="AG117" s="266">
        <v>1840.7661385608828</v>
      </c>
      <c r="AH117" s="343"/>
      <c r="AI117" s="266" t="e">
        <v>#DIV/0!</v>
      </c>
      <c r="AJ117" s="343"/>
      <c r="AK117" s="266" t="e">
        <v>#DIV/0!</v>
      </c>
      <c r="AL117" s="366"/>
      <c r="AM117" s="57">
        <v>1670.4075019288796</v>
      </c>
      <c r="AN117" s="135"/>
      <c r="AO117" s="132">
        <v>1670.4075019288796</v>
      </c>
      <c r="AP117" s="135"/>
      <c r="AQ117" s="132">
        <v>1624.2426602579803</v>
      </c>
      <c r="AR117" s="135"/>
      <c r="AS117" s="132">
        <v>1795.6682669394547</v>
      </c>
      <c r="AT117" s="135"/>
      <c r="AU117" s="132" t="e">
        <v>#DIV/0!</v>
      </c>
      <c r="AV117" s="158"/>
      <c r="AW117" s="90"/>
      <c r="AX117" s="91"/>
      <c r="AY117" s="63"/>
      <c r="AZ117" s="130">
        <v>1797.4596414776152</v>
      </c>
      <c r="BA117" s="266">
        <v>1884.8977289887546</v>
      </c>
      <c r="BB117" s="343"/>
      <c r="BC117" s="266" t="e">
        <v>#DIV/0!</v>
      </c>
      <c r="BD117" s="343"/>
      <c r="BE117" s="266" t="e">
        <v>#DIV/0!</v>
      </c>
      <c r="BF117" s="366"/>
      <c r="BG117" s="130">
        <v>1848.8418599277854</v>
      </c>
      <c r="BH117" s="132">
        <v>1848.8418599277854</v>
      </c>
      <c r="BI117" s="135"/>
      <c r="BJ117" s="132">
        <v>1797.8434905961967</v>
      </c>
      <c r="BK117" s="135"/>
      <c r="BL117" s="132">
        <v>1987.2176135436268</v>
      </c>
      <c r="BM117" s="135"/>
      <c r="BN117" s="132" t="e">
        <v>#DIV/0!</v>
      </c>
      <c r="BO117" s="158"/>
      <c r="BP117" s="90">
        <f t="shared" si="4"/>
        <v>51.382218450170285</v>
      </c>
      <c r="BQ117" s="63">
        <f>BG117/AZ117*100</f>
        <v>102.85860206618776</v>
      </c>
    </row>
    <row r="118" spans="1:73" ht="21" customHeight="1" thickBot="1">
      <c r="A118" s="462" t="s">
        <v>75</v>
      </c>
      <c r="B118" s="463" t="s">
        <v>40</v>
      </c>
      <c r="C118" s="464" t="s">
        <v>23</v>
      </c>
      <c r="D118" s="465">
        <v>1758.5179968970606</v>
      </c>
      <c r="E118" s="589"/>
      <c r="F118" s="585">
        <v>1721.9287262349258</v>
      </c>
      <c r="G118" s="468"/>
      <c r="H118" s="541"/>
      <c r="I118" s="467"/>
      <c r="J118" s="465">
        <v>1660.7194177469535</v>
      </c>
      <c r="K118" s="468"/>
      <c r="L118" s="469">
        <v>1660.7194177469532</v>
      </c>
      <c r="M118" s="468"/>
      <c r="N118" s="469"/>
      <c r="O118" s="468"/>
      <c r="P118" s="469"/>
      <c r="Q118" s="467"/>
      <c r="R118" s="229">
        <v>1758.5179968970606</v>
      </c>
      <c r="S118" s="230"/>
      <c r="T118" s="231">
        <v>0</v>
      </c>
      <c r="U118" s="230"/>
      <c r="V118" s="231">
        <v>0</v>
      </c>
      <c r="W118" s="230"/>
      <c r="X118" s="231">
        <v>0</v>
      </c>
      <c r="Y118" s="230"/>
      <c r="Z118" s="231">
        <v>0</v>
      </c>
      <c r="AA118" s="232"/>
      <c r="AB118" s="225"/>
      <c r="AC118" s="226"/>
      <c r="AD118" s="227"/>
      <c r="AE118" s="465">
        <v>1873.9426953694708</v>
      </c>
      <c r="AF118" s="468"/>
      <c r="AG118" s="469">
        <v>1873.9426953694708</v>
      </c>
      <c r="AH118" s="468"/>
      <c r="AI118" s="469" t="e">
        <v>#DIV/0!</v>
      </c>
      <c r="AJ118" s="468"/>
      <c r="AK118" s="469" t="e">
        <v>#DIV/0!</v>
      </c>
      <c r="AL118" s="466"/>
      <c r="AM118" s="229">
        <v>1616.1516553398369</v>
      </c>
      <c r="AN118" s="230"/>
      <c r="AO118" s="231">
        <v>1616.1516553398369</v>
      </c>
      <c r="AP118" s="230"/>
      <c r="AQ118" s="231">
        <v>1569.9868136689377</v>
      </c>
      <c r="AR118" s="230"/>
      <c r="AS118" s="231">
        <v>1741.412420350413</v>
      </c>
      <c r="AT118" s="230"/>
      <c r="AU118" s="231">
        <v>0</v>
      </c>
      <c r="AV118" s="232"/>
      <c r="AW118" s="225"/>
      <c r="AX118" s="226"/>
      <c r="AY118" s="227"/>
      <c r="AZ118" s="229">
        <v>1845.6400353405134</v>
      </c>
      <c r="BA118" s="469">
        <v>1977.4655526825918</v>
      </c>
      <c r="BB118" s="468"/>
      <c r="BC118" s="469" t="e">
        <v>#DIV/0!</v>
      </c>
      <c r="BD118" s="468"/>
      <c r="BE118" s="469" t="e">
        <v>#DIV/0!</v>
      </c>
      <c r="BF118" s="466"/>
      <c r="BG118" s="229">
        <v>1785.4473921372983</v>
      </c>
      <c r="BH118" s="231">
        <v>1785.4473921372983</v>
      </c>
      <c r="BI118" s="230"/>
      <c r="BJ118" s="231">
        <v>1734.4490228057095</v>
      </c>
      <c r="BK118" s="230"/>
      <c r="BL118" s="231">
        <v>1923.8231457531401</v>
      </c>
      <c r="BM118" s="230"/>
      <c r="BN118" s="231">
        <v>0</v>
      </c>
      <c r="BO118" s="232"/>
      <c r="BP118" s="225">
        <f t="shared" si="4"/>
        <v>-60.192643203215084</v>
      </c>
      <c r="BQ118" s="606">
        <f>BG118/AZ118*100</f>
        <v>96.738657481922814</v>
      </c>
    </row>
    <row r="119" spans="1:73">
      <c r="B119" s="40" t="s">
        <v>77</v>
      </c>
      <c r="H119" s="529"/>
      <c r="J119" s="472"/>
      <c r="L119" s="472"/>
      <c r="N119" s="472"/>
      <c r="R119" s="233">
        <v>1.0588892850321383</v>
      </c>
      <c r="S119" s="233"/>
      <c r="T119" s="233">
        <v>0</v>
      </c>
      <c r="U119" s="233"/>
      <c r="V119" s="233">
        <v>0</v>
      </c>
      <c r="W119" s="233"/>
      <c r="X119" s="233">
        <v>0</v>
      </c>
      <c r="Y119" s="233"/>
      <c r="Z119" s="233">
        <v>0</v>
      </c>
      <c r="AA119" s="233"/>
      <c r="AB119" s="234"/>
      <c r="AC119" s="234"/>
      <c r="AD119" s="234"/>
      <c r="AE119" s="473">
        <v>1.1283921144920379</v>
      </c>
      <c r="AF119" s="473"/>
      <c r="AG119" s="473">
        <v>1.1283921144920381</v>
      </c>
      <c r="AH119" s="473"/>
      <c r="AI119" s="473">
        <v>0</v>
      </c>
      <c r="AJ119" s="473"/>
      <c r="AK119" s="473">
        <v>0</v>
      </c>
      <c r="AL119" s="473"/>
      <c r="AM119" s="233">
        <v>0.97316358083680365</v>
      </c>
      <c r="AN119" s="233"/>
      <c r="AO119" s="233">
        <v>0.97316358083680388</v>
      </c>
      <c r="AP119" s="233"/>
      <c r="AQ119" s="233">
        <v>0.94536548250811103</v>
      </c>
      <c r="AR119" s="233"/>
      <c r="AS119" s="233">
        <v>0</v>
      </c>
      <c r="AT119" s="233"/>
      <c r="AU119" s="233">
        <v>0</v>
      </c>
      <c r="AV119" s="233"/>
      <c r="AW119" s="234"/>
      <c r="AX119" s="234"/>
      <c r="AY119" s="234"/>
      <c r="AZ119" s="236">
        <v>1.0394970912914536</v>
      </c>
      <c r="BG119" s="590">
        <v>0.96738657481922807</v>
      </c>
      <c r="BH119" s="237">
        <v>0.96738657481922807</v>
      </c>
      <c r="BI119" s="235"/>
      <c r="BJ119" s="237">
        <v>0.93975476777393951</v>
      </c>
      <c r="BK119" s="235"/>
      <c r="BL119" s="237">
        <v>1.0423609744671594</v>
      </c>
      <c r="BM119" s="235"/>
      <c r="BN119" s="237">
        <v>0</v>
      </c>
      <c r="BO119" s="235"/>
      <c r="BP119" s="235"/>
      <c r="BQ119" s="235"/>
    </row>
    <row r="120" spans="1:73" ht="17.25" customHeight="1">
      <c r="H120" s="557">
        <v>444.85742762329755</v>
      </c>
      <c r="N120" s="475"/>
      <c r="R120" s="478"/>
      <c r="T120" s="478"/>
      <c r="V120" s="478"/>
      <c r="W120" s="479"/>
      <c r="X120" s="478"/>
      <c r="Y120" s="479"/>
      <c r="Z120" s="478"/>
      <c r="AG120" s="476"/>
      <c r="AI120" s="477"/>
      <c r="AM120" s="478"/>
      <c r="AO120" s="478"/>
      <c r="AQ120" s="478"/>
      <c r="AR120" s="479"/>
      <c r="AS120" s="478"/>
      <c r="AT120" s="479"/>
      <c r="AU120" s="478"/>
      <c r="AZ120" s="238"/>
      <c r="BG120" s="478"/>
      <c r="BH120" s="478">
        <v>-7.6830141551909037E-5</v>
      </c>
      <c r="BI120" s="478"/>
      <c r="BJ120" s="478">
        <v>-7.6830141324535361E-5</v>
      </c>
      <c r="BK120" s="478"/>
      <c r="BL120" s="478">
        <v>-7.6830142461403739E-5</v>
      </c>
      <c r="BM120" s="478"/>
      <c r="BN120" s="478">
        <v>0</v>
      </c>
    </row>
    <row r="121" spans="1:73" ht="15.75">
      <c r="B121" s="37" t="s">
        <v>76</v>
      </c>
      <c r="C121" s="37"/>
      <c r="D121" s="37"/>
      <c r="E121" s="37"/>
      <c r="F121" s="37"/>
      <c r="G121" s="37"/>
      <c r="I121" s="37"/>
      <c r="J121" s="39"/>
      <c r="K121" s="37"/>
      <c r="L121" s="490"/>
      <c r="M121" s="37"/>
      <c r="N121" s="37"/>
      <c r="O121" s="37"/>
      <c r="P121" s="490"/>
      <c r="Q121" s="37"/>
      <c r="R121" s="38" t="s">
        <v>295</v>
      </c>
      <c r="V121" s="479"/>
      <c r="W121" s="479"/>
      <c r="X121" s="479"/>
      <c r="Y121" s="479"/>
      <c r="AE121" s="39"/>
      <c r="AF121" s="37"/>
      <c r="AG121" s="39"/>
      <c r="AH121" s="37"/>
      <c r="AI121" s="39"/>
      <c r="AJ121" s="37"/>
      <c r="AK121" s="37"/>
      <c r="AL121" s="37"/>
      <c r="AM121" s="38" t="s">
        <v>78</v>
      </c>
      <c r="AQ121" s="479"/>
      <c r="AR121" s="479"/>
      <c r="AS121" s="479"/>
      <c r="AT121" s="479"/>
    </row>
    <row r="122" spans="1:73" ht="7.5" customHeight="1">
      <c r="B122" s="37"/>
      <c r="C122" s="37"/>
      <c r="D122" s="37"/>
      <c r="E122" s="37"/>
      <c r="F122" s="37"/>
      <c r="G122" s="37"/>
      <c r="H122" s="530"/>
      <c r="I122" s="37"/>
      <c r="J122" s="39"/>
      <c r="K122" s="37"/>
      <c r="L122" s="490"/>
      <c r="M122" s="37"/>
      <c r="N122" s="37"/>
      <c r="O122" s="37"/>
      <c r="P122" s="490"/>
      <c r="Q122" s="37"/>
      <c r="R122" s="39"/>
      <c r="T122" s="526" t="s">
        <v>285</v>
      </c>
      <c r="V122" s="479"/>
      <c r="W122" s="479"/>
      <c r="X122" s="479"/>
      <c r="Y122" s="479"/>
      <c r="AB122" s="481"/>
      <c r="AE122" s="39"/>
      <c r="AF122" s="37"/>
      <c r="AG122" s="39"/>
      <c r="AH122" s="37"/>
      <c r="AI122" s="39"/>
      <c r="AJ122" s="37"/>
      <c r="AK122" s="491"/>
      <c r="AL122" s="37"/>
      <c r="AM122" s="39"/>
      <c r="AO122" s="526" t="s">
        <v>285</v>
      </c>
      <c r="AQ122" s="479"/>
      <c r="AR122" s="479"/>
      <c r="AS122" s="479"/>
      <c r="AT122" s="479"/>
      <c r="AW122" s="481"/>
    </row>
    <row r="123" spans="1:73" ht="15.75">
      <c r="B123" s="37" t="s">
        <v>296</v>
      </c>
      <c r="C123" s="37"/>
      <c r="D123" s="37"/>
      <c r="E123" s="37"/>
      <c r="F123" s="561" t="s">
        <v>292</v>
      </c>
      <c r="G123" s="37"/>
      <c r="H123" s="37"/>
      <c r="I123" s="37"/>
      <c r="J123" s="39"/>
      <c r="K123" s="37"/>
      <c r="L123" s="490"/>
      <c r="M123" s="37"/>
      <c r="N123" s="37"/>
      <c r="O123" s="37"/>
      <c r="P123" s="490"/>
      <c r="Q123" s="37"/>
      <c r="R123" s="38" t="s">
        <v>227</v>
      </c>
      <c r="V123" s="479"/>
      <c r="W123" s="479"/>
      <c r="X123" s="482"/>
      <c r="Y123" s="479"/>
      <c r="AB123" s="481"/>
      <c r="AE123" s="39"/>
      <c r="AF123" s="37"/>
      <c r="AG123" s="39"/>
      <c r="AH123" s="37"/>
      <c r="AI123" s="39"/>
      <c r="AJ123" s="37"/>
      <c r="AK123" s="37"/>
      <c r="AL123" s="37"/>
      <c r="AM123" s="38" t="s">
        <v>227</v>
      </c>
      <c r="AQ123" s="479"/>
      <c r="AR123" s="479"/>
      <c r="AS123" s="482"/>
      <c r="AT123" s="479"/>
      <c r="AW123" s="481"/>
    </row>
    <row r="124" spans="1:73" ht="14.25">
      <c r="F124" s="558" t="s">
        <v>289</v>
      </c>
      <c r="G124" s="558"/>
      <c r="H124" s="558"/>
      <c r="I124" s="558"/>
      <c r="J124" s="559"/>
      <c r="K124" s="558"/>
      <c r="L124" s="560"/>
      <c r="M124" s="558"/>
      <c r="N124" s="558"/>
      <c r="O124" s="558"/>
      <c r="P124" s="560"/>
      <c r="Q124" s="558"/>
      <c r="R124" s="479"/>
      <c r="AB124" s="481"/>
      <c r="AE124" s="559"/>
      <c r="AF124" s="558"/>
      <c r="AM124" s="479"/>
      <c r="AW124" s="481"/>
      <c r="BG124" s="480"/>
    </row>
    <row r="125" spans="1:73" ht="14.25">
      <c r="B125" s="485"/>
      <c r="C125" s="486"/>
      <c r="F125" s="558" t="s">
        <v>288</v>
      </c>
      <c r="G125" s="558"/>
      <c r="H125" s="558"/>
      <c r="I125" s="558"/>
      <c r="J125" s="559"/>
      <c r="K125" s="558"/>
      <c r="L125" s="560"/>
      <c r="M125" s="558"/>
      <c r="N125" s="558"/>
      <c r="O125" s="558"/>
      <c r="P125" s="560"/>
      <c r="Q125" s="558"/>
      <c r="R125" s="483"/>
      <c r="T125" s="487" t="s">
        <v>221</v>
      </c>
      <c r="U125" s="488" t="s">
        <v>213</v>
      </c>
      <c r="V125" s="485" t="s">
        <v>222</v>
      </c>
      <c r="W125" s="486"/>
      <c r="X125" s="489" t="s">
        <v>224</v>
      </c>
      <c r="Y125" s="486"/>
      <c r="Z125" s="485" t="s">
        <v>223</v>
      </c>
      <c r="AA125" s="486"/>
      <c r="AE125" s="559"/>
      <c r="AF125" s="558"/>
      <c r="AM125" s="483"/>
      <c r="AO125" s="487" t="s">
        <v>221</v>
      </c>
      <c r="AP125" s="488" t="s">
        <v>213</v>
      </c>
      <c r="AQ125" s="485" t="s">
        <v>222</v>
      </c>
      <c r="AR125" s="486"/>
      <c r="AS125" s="489" t="s">
        <v>224</v>
      </c>
      <c r="AT125" s="486"/>
      <c r="AU125" s="485" t="s">
        <v>223</v>
      </c>
      <c r="AV125" s="486"/>
      <c r="AZ125" s="484"/>
      <c r="BG125" s="480"/>
      <c r="BH125" s="487" t="s">
        <v>221</v>
      </c>
      <c r="BI125" s="488" t="s">
        <v>213</v>
      </c>
      <c r="BJ125" s="485" t="s">
        <v>222</v>
      </c>
      <c r="BK125" s="486">
        <v>0</v>
      </c>
      <c r="BL125" s="489" t="s">
        <v>224</v>
      </c>
      <c r="BM125" s="486">
        <v>0</v>
      </c>
      <c r="BN125" s="485" t="s">
        <v>223</v>
      </c>
      <c r="BO125" s="486">
        <v>0</v>
      </c>
    </row>
    <row r="126" spans="1:73">
      <c r="H126" s="40" t="s">
        <v>290</v>
      </c>
      <c r="T126" s="487" t="s">
        <v>221</v>
      </c>
      <c r="U126" s="488" t="s">
        <v>225</v>
      </c>
      <c r="V126" s="485" t="s">
        <v>222</v>
      </c>
      <c r="W126" s="486"/>
      <c r="X126" s="489" t="s">
        <v>224</v>
      </c>
      <c r="Y126" s="486"/>
      <c r="Z126" s="485" t="s">
        <v>223</v>
      </c>
      <c r="AA126" s="486"/>
      <c r="AO126" s="487" t="s">
        <v>221</v>
      </c>
      <c r="AP126" s="488" t="s">
        <v>225</v>
      </c>
      <c r="AQ126" s="485" t="s">
        <v>222</v>
      </c>
      <c r="AR126" s="486"/>
      <c r="AS126" s="489" t="s">
        <v>224</v>
      </c>
      <c r="AT126" s="486"/>
      <c r="AU126" s="485" t="s">
        <v>223</v>
      </c>
      <c r="AV126" s="486"/>
      <c r="BG126" s="480"/>
      <c r="BH126" s="487" t="s">
        <v>221</v>
      </c>
      <c r="BI126" s="488" t="s">
        <v>225</v>
      </c>
      <c r="BJ126" s="485" t="s">
        <v>222</v>
      </c>
      <c r="BK126" s="486">
        <v>0</v>
      </c>
      <c r="BL126" s="489" t="s">
        <v>224</v>
      </c>
      <c r="BM126" s="486">
        <v>0</v>
      </c>
      <c r="BN126" s="485" t="s">
        <v>223</v>
      </c>
      <c r="BO126" s="486">
        <v>0</v>
      </c>
    </row>
    <row r="127" spans="1:73">
      <c r="H127" s="40" t="s">
        <v>291</v>
      </c>
      <c r="T127" s="487" t="s">
        <v>221</v>
      </c>
      <c r="U127" s="488" t="s">
        <v>226</v>
      </c>
      <c r="V127" s="485" t="s">
        <v>222</v>
      </c>
      <c r="W127" s="486"/>
      <c r="X127" s="489" t="s">
        <v>224</v>
      </c>
      <c r="Y127" s="486"/>
      <c r="Z127" s="485" t="s">
        <v>223</v>
      </c>
      <c r="AA127" s="486"/>
      <c r="AO127" s="487" t="s">
        <v>221</v>
      </c>
      <c r="AP127" s="488" t="s">
        <v>226</v>
      </c>
      <c r="AQ127" s="485" t="s">
        <v>222</v>
      </c>
      <c r="AR127" s="486"/>
      <c r="AS127" s="489" t="s">
        <v>224</v>
      </c>
      <c r="AT127" s="486"/>
      <c r="AU127" s="485" t="s">
        <v>223</v>
      </c>
      <c r="AV127" s="486"/>
      <c r="BH127" s="487" t="s">
        <v>221</v>
      </c>
      <c r="BI127" s="488" t="s">
        <v>226</v>
      </c>
      <c r="BJ127" s="485" t="s">
        <v>222</v>
      </c>
      <c r="BK127" s="486">
        <v>0</v>
      </c>
      <c r="BL127" s="489" t="s">
        <v>224</v>
      </c>
      <c r="BM127" s="486">
        <v>0</v>
      </c>
      <c r="BN127" s="485" t="s">
        <v>223</v>
      </c>
      <c r="BO127" s="486">
        <v>0</v>
      </c>
    </row>
    <row r="128" spans="1:73" ht="15.75">
      <c r="H128" s="530" t="s">
        <v>287</v>
      </c>
    </row>
    <row r="129" spans="4:59">
      <c r="F129" s="40" t="s">
        <v>293</v>
      </c>
      <c r="R129" s="480"/>
      <c r="AM129" s="480">
        <v>1616.151629331167</v>
      </c>
      <c r="AZ129" s="480"/>
      <c r="BG129" s="480"/>
    </row>
    <row r="130" spans="4:59" ht="15.75">
      <c r="D130" s="490"/>
      <c r="R130" s="480"/>
      <c r="AM130" s="480">
        <v>1616.1516553398374</v>
      </c>
      <c r="AZ130" s="480"/>
      <c r="BG130" s="480"/>
    </row>
    <row r="131" spans="4:59">
      <c r="BG131" s="480"/>
    </row>
  </sheetData>
  <dataConsolidate/>
  <mergeCells count="98">
    <mergeCell ref="BH7:BH8"/>
    <mergeCell ref="BI7:BI8"/>
    <mergeCell ref="BJ7:BJ8"/>
    <mergeCell ref="BK7:BK8"/>
    <mergeCell ref="BL7:BL8"/>
    <mergeCell ref="BR113:BU113"/>
    <mergeCell ref="BR106:BT106"/>
    <mergeCell ref="R6:AD6"/>
    <mergeCell ref="AZ7:AZ8"/>
    <mergeCell ref="X7:X8"/>
    <mergeCell ref="Y7:Y8"/>
    <mergeCell ref="Z7:Z8"/>
    <mergeCell ref="AA7:AA8"/>
    <mergeCell ref="AB7:AC7"/>
    <mergeCell ref="AD7:AD8"/>
    <mergeCell ref="BG6:BQ6"/>
    <mergeCell ref="A5:AY5"/>
    <mergeCell ref="J6:Q6"/>
    <mergeCell ref="C6:C8"/>
    <mergeCell ref="Q7:Q8"/>
    <mergeCell ref="P7:P8"/>
    <mergeCell ref="R7:R8"/>
    <mergeCell ref="S7:S8"/>
    <mergeCell ref="T7:T8"/>
    <mergeCell ref="U7:U8"/>
    <mergeCell ref="V7:V8"/>
    <mergeCell ref="W7:W8"/>
    <mergeCell ref="BM7:BM8"/>
    <mergeCell ref="BN7:BN8"/>
    <mergeCell ref="BO7:BO8"/>
    <mergeCell ref="BQ7:BQ8"/>
    <mergeCell ref="BA7:BA8"/>
    <mergeCell ref="BB7:BB8"/>
    <mergeCell ref="BC7:BC8"/>
    <mergeCell ref="BD7:BD8"/>
    <mergeCell ref="BE7:BE8"/>
    <mergeCell ref="BF7:BF8"/>
    <mergeCell ref="BG7:BG8"/>
    <mergeCell ref="AY7:AY8"/>
    <mergeCell ref="AR7:AR8"/>
    <mergeCell ref="AE6:AY6"/>
    <mergeCell ref="AS7:AS8"/>
    <mergeCell ref="AJ7:AJ8"/>
    <mergeCell ref="AW7:AX7"/>
    <mergeCell ref="AM7:AM8"/>
    <mergeCell ref="AE7:AE8"/>
    <mergeCell ref="AF7:AF8"/>
    <mergeCell ref="AG7:AG8"/>
    <mergeCell ref="AH7:AH8"/>
    <mergeCell ref="A24:A25"/>
    <mergeCell ref="B24:B25"/>
    <mergeCell ref="A6:A8"/>
    <mergeCell ref="B6:B8"/>
    <mergeCell ref="B26:B28"/>
    <mergeCell ref="B56:B58"/>
    <mergeCell ref="B82:B84"/>
    <mergeCell ref="M7:M8"/>
    <mergeCell ref="O7:O8"/>
    <mergeCell ref="N7:N8"/>
    <mergeCell ref="D7:D8"/>
    <mergeCell ref="F6:I6"/>
    <mergeCell ref="F7:F8"/>
    <mergeCell ref="G7:G8"/>
    <mergeCell ref="H7:H8"/>
    <mergeCell ref="I7:I8"/>
    <mergeCell ref="A89:A91"/>
    <mergeCell ref="B89:B91"/>
    <mergeCell ref="A70:A72"/>
    <mergeCell ref="B65:B66"/>
    <mergeCell ref="A67:A69"/>
    <mergeCell ref="B67:B69"/>
    <mergeCell ref="B59:B61"/>
    <mergeCell ref="B44:B46"/>
    <mergeCell ref="B47:B49"/>
    <mergeCell ref="B50:B52"/>
    <mergeCell ref="B53:B55"/>
    <mergeCell ref="A1:BQ1"/>
    <mergeCell ref="A2:BQ2"/>
    <mergeCell ref="A3:BQ3"/>
    <mergeCell ref="A4:BQ4"/>
    <mergeCell ref="A98:A101"/>
    <mergeCell ref="A73:A75"/>
    <mergeCell ref="A76:A78"/>
    <mergeCell ref="A79:A81"/>
    <mergeCell ref="A82:A84"/>
    <mergeCell ref="AN7:AN8"/>
    <mergeCell ref="AT7:AT8"/>
    <mergeCell ref="AU7:AU8"/>
    <mergeCell ref="AV7:AV8"/>
    <mergeCell ref="AQ7:AQ8"/>
    <mergeCell ref="AO7:AO8"/>
    <mergeCell ref="AP7:AP8"/>
    <mergeCell ref="AI7:AI8"/>
    <mergeCell ref="AK7:AK8"/>
    <mergeCell ref="AL7:AL8"/>
    <mergeCell ref="L7:L8"/>
    <mergeCell ref="J7:J8"/>
    <mergeCell ref="K7:K8"/>
  </mergeCells>
  <pageMargins left="0.62992125984251968" right="0.15748031496062992" top="0.23622047244094491" bottom="0.15748031496062992" header="0.15748031496062992" footer="0.15748031496062992"/>
  <pageSetup paperSize="8" scale="56" pageOrder="overThenDown" orientation="landscape" r:id="rId1"/>
  <headerFooter alignWithMargins="0"/>
  <rowBreaks count="1" manualBreakCount="1">
    <brk id="123" max="7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O121"/>
  <sheetViews>
    <sheetView workbookViewId="0">
      <selection activeCell="W25" sqref="W25"/>
    </sheetView>
  </sheetViews>
  <sheetFormatPr defaultRowHeight="12.75"/>
  <cols>
    <col min="1" max="1" width="51" customWidth="1"/>
    <col min="2" max="2" width="18.28515625" hidden="1" customWidth="1"/>
    <col min="3" max="3" width="6.28515625" hidden="1" customWidth="1"/>
    <col min="4" max="4" width="6" hidden="1" customWidth="1"/>
    <col min="5" max="5" width="6.28515625" hidden="1" customWidth="1"/>
    <col min="6" max="6" width="14" customWidth="1"/>
    <col min="7" max="7" width="13.7109375" hidden="1" customWidth="1"/>
    <col min="8" max="8" width="13.140625" hidden="1" customWidth="1"/>
    <col min="9" max="9" width="13.7109375" hidden="1" customWidth="1"/>
    <col min="10" max="10" width="18.7109375" hidden="1" customWidth="1"/>
    <col min="11" max="11" width="0" hidden="1" customWidth="1"/>
    <col min="12" max="12" width="16.140625" hidden="1" customWidth="1"/>
    <col min="13" max="14" width="0" hidden="1" customWidth="1"/>
    <col min="257" max="257" width="51" customWidth="1"/>
    <col min="258" max="261" width="0" hidden="1" customWidth="1"/>
    <col min="262" max="262" width="15.5703125" customWidth="1"/>
    <col min="263" max="263" width="13.7109375" customWidth="1"/>
    <col min="264" max="264" width="13.140625" customWidth="1"/>
    <col min="265" max="265" width="13.7109375" customWidth="1"/>
    <col min="266" max="266" width="18.7109375" customWidth="1"/>
    <col min="268" max="268" width="16.140625" customWidth="1"/>
    <col min="513" max="513" width="51" customWidth="1"/>
    <col min="514" max="517" width="0" hidden="1" customWidth="1"/>
    <col min="518" max="518" width="15.5703125" customWidth="1"/>
    <col min="519" max="519" width="13.7109375" customWidth="1"/>
    <col min="520" max="520" width="13.140625" customWidth="1"/>
    <col min="521" max="521" width="13.7109375" customWidth="1"/>
    <col min="522" max="522" width="18.7109375" customWidth="1"/>
    <col min="524" max="524" width="16.140625" customWidth="1"/>
    <col min="769" max="769" width="51" customWidth="1"/>
    <col min="770" max="773" width="0" hidden="1" customWidth="1"/>
    <col min="774" max="774" width="15.5703125" customWidth="1"/>
    <col min="775" max="775" width="13.7109375" customWidth="1"/>
    <col min="776" max="776" width="13.140625" customWidth="1"/>
    <col min="777" max="777" width="13.7109375" customWidth="1"/>
    <col min="778" max="778" width="18.7109375" customWidth="1"/>
    <col min="780" max="780" width="16.140625" customWidth="1"/>
    <col min="1025" max="1025" width="51" customWidth="1"/>
    <col min="1026" max="1029" width="0" hidden="1" customWidth="1"/>
    <col min="1030" max="1030" width="15.5703125" customWidth="1"/>
    <col min="1031" max="1031" width="13.7109375" customWidth="1"/>
    <col min="1032" max="1032" width="13.140625" customWidth="1"/>
    <col min="1033" max="1033" width="13.7109375" customWidth="1"/>
    <col min="1034" max="1034" width="18.7109375" customWidth="1"/>
    <col min="1036" max="1036" width="16.140625" customWidth="1"/>
    <col min="1281" max="1281" width="51" customWidth="1"/>
    <col min="1282" max="1285" width="0" hidden="1" customWidth="1"/>
    <col min="1286" max="1286" width="15.5703125" customWidth="1"/>
    <col min="1287" max="1287" width="13.7109375" customWidth="1"/>
    <col min="1288" max="1288" width="13.140625" customWidth="1"/>
    <col min="1289" max="1289" width="13.7109375" customWidth="1"/>
    <col min="1290" max="1290" width="18.7109375" customWidth="1"/>
    <col min="1292" max="1292" width="16.140625" customWidth="1"/>
    <col min="1537" max="1537" width="51" customWidth="1"/>
    <col min="1538" max="1541" width="0" hidden="1" customWidth="1"/>
    <col min="1542" max="1542" width="15.5703125" customWidth="1"/>
    <col min="1543" max="1543" width="13.7109375" customWidth="1"/>
    <col min="1544" max="1544" width="13.140625" customWidth="1"/>
    <col min="1545" max="1545" width="13.7109375" customWidth="1"/>
    <col min="1546" max="1546" width="18.7109375" customWidth="1"/>
    <col min="1548" max="1548" width="16.140625" customWidth="1"/>
    <col min="1793" max="1793" width="51" customWidth="1"/>
    <col min="1794" max="1797" width="0" hidden="1" customWidth="1"/>
    <col min="1798" max="1798" width="15.5703125" customWidth="1"/>
    <col min="1799" max="1799" width="13.7109375" customWidth="1"/>
    <col min="1800" max="1800" width="13.140625" customWidth="1"/>
    <col min="1801" max="1801" width="13.7109375" customWidth="1"/>
    <col min="1802" max="1802" width="18.7109375" customWidth="1"/>
    <col min="1804" max="1804" width="16.140625" customWidth="1"/>
    <col min="2049" max="2049" width="51" customWidth="1"/>
    <col min="2050" max="2053" width="0" hidden="1" customWidth="1"/>
    <col min="2054" max="2054" width="15.5703125" customWidth="1"/>
    <col min="2055" max="2055" width="13.7109375" customWidth="1"/>
    <col min="2056" max="2056" width="13.140625" customWidth="1"/>
    <col min="2057" max="2057" width="13.7109375" customWidth="1"/>
    <col min="2058" max="2058" width="18.7109375" customWidth="1"/>
    <col min="2060" max="2060" width="16.140625" customWidth="1"/>
    <col min="2305" max="2305" width="51" customWidth="1"/>
    <col min="2306" max="2309" width="0" hidden="1" customWidth="1"/>
    <col min="2310" max="2310" width="15.5703125" customWidth="1"/>
    <col min="2311" max="2311" width="13.7109375" customWidth="1"/>
    <col min="2312" max="2312" width="13.140625" customWidth="1"/>
    <col min="2313" max="2313" width="13.7109375" customWidth="1"/>
    <col min="2314" max="2314" width="18.7109375" customWidth="1"/>
    <col min="2316" max="2316" width="16.140625" customWidth="1"/>
    <col min="2561" max="2561" width="51" customWidth="1"/>
    <col min="2562" max="2565" width="0" hidden="1" customWidth="1"/>
    <col min="2566" max="2566" width="15.5703125" customWidth="1"/>
    <col min="2567" max="2567" width="13.7109375" customWidth="1"/>
    <col min="2568" max="2568" width="13.140625" customWidth="1"/>
    <col min="2569" max="2569" width="13.7109375" customWidth="1"/>
    <col min="2570" max="2570" width="18.7109375" customWidth="1"/>
    <col min="2572" max="2572" width="16.140625" customWidth="1"/>
    <col min="2817" max="2817" width="51" customWidth="1"/>
    <col min="2818" max="2821" width="0" hidden="1" customWidth="1"/>
    <col min="2822" max="2822" width="15.5703125" customWidth="1"/>
    <col min="2823" max="2823" width="13.7109375" customWidth="1"/>
    <col min="2824" max="2824" width="13.140625" customWidth="1"/>
    <col min="2825" max="2825" width="13.7109375" customWidth="1"/>
    <col min="2826" max="2826" width="18.7109375" customWidth="1"/>
    <col min="2828" max="2828" width="16.140625" customWidth="1"/>
    <col min="3073" max="3073" width="51" customWidth="1"/>
    <col min="3074" max="3077" width="0" hidden="1" customWidth="1"/>
    <col min="3078" max="3078" width="15.5703125" customWidth="1"/>
    <col min="3079" max="3079" width="13.7109375" customWidth="1"/>
    <col min="3080" max="3080" width="13.140625" customWidth="1"/>
    <col min="3081" max="3081" width="13.7109375" customWidth="1"/>
    <col min="3082" max="3082" width="18.7109375" customWidth="1"/>
    <col min="3084" max="3084" width="16.140625" customWidth="1"/>
    <col min="3329" max="3329" width="51" customWidth="1"/>
    <col min="3330" max="3333" width="0" hidden="1" customWidth="1"/>
    <col min="3334" max="3334" width="15.5703125" customWidth="1"/>
    <col min="3335" max="3335" width="13.7109375" customWidth="1"/>
    <col min="3336" max="3336" width="13.140625" customWidth="1"/>
    <col min="3337" max="3337" width="13.7109375" customWidth="1"/>
    <col min="3338" max="3338" width="18.7109375" customWidth="1"/>
    <col min="3340" max="3340" width="16.140625" customWidth="1"/>
    <col min="3585" max="3585" width="51" customWidth="1"/>
    <col min="3586" max="3589" width="0" hidden="1" customWidth="1"/>
    <col min="3590" max="3590" width="15.5703125" customWidth="1"/>
    <col min="3591" max="3591" width="13.7109375" customWidth="1"/>
    <col min="3592" max="3592" width="13.140625" customWidth="1"/>
    <col min="3593" max="3593" width="13.7109375" customWidth="1"/>
    <col min="3594" max="3594" width="18.7109375" customWidth="1"/>
    <col min="3596" max="3596" width="16.140625" customWidth="1"/>
    <col min="3841" max="3841" width="51" customWidth="1"/>
    <col min="3842" max="3845" width="0" hidden="1" customWidth="1"/>
    <col min="3846" max="3846" width="15.5703125" customWidth="1"/>
    <col min="3847" max="3847" width="13.7109375" customWidth="1"/>
    <col min="3848" max="3848" width="13.140625" customWidth="1"/>
    <col min="3849" max="3849" width="13.7109375" customWidth="1"/>
    <col min="3850" max="3850" width="18.7109375" customWidth="1"/>
    <col min="3852" max="3852" width="16.140625" customWidth="1"/>
    <col min="4097" max="4097" width="51" customWidth="1"/>
    <col min="4098" max="4101" width="0" hidden="1" customWidth="1"/>
    <col min="4102" max="4102" width="15.5703125" customWidth="1"/>
    <col min="4103" max="4103" width="13.7109375" customWidth="1"/>
    <col min="4104" max="4104" width="13.140625" customWidth="1"/>
    <col min="4105" max="4105" width="13.7109375" customWidth="1"/>
    <col min="4106" max="4106" width="18.7109375" customWidth="1"/>
    <col min="4108" max="4108" width="16.140625" customWidth="1"/>
    <col min="4353" max="4353" width="51" customWidth="1"/>
    <col min="4354" max="4357" width="0" hidden="1" customWidth="1"/>
    <col min="4358" max="4358" width="15.5703125" customWidth="1"/>
    <col min="4359" max="4359" width="13.7109375" customWidth="1"/>
    <col min="4360" max="4360" width="13.140625" customWidth="1"/>
    <col min="4361" max="4361" width="13.7109375" customWidth="1"/>
    <col min="4362" max="4362" width="18.7109375" customWidth="1"/>
    <col min="4364" max="4364" width="16.140625" customWidth="1"/>
    <col min="4609" max="4609" width="51" customWidth="1"/>
    <col min="4610" max="4613" width="0" hidden="1" customWidth="1"/>
    <col min="4614" max="4614" width="15.5703125" customWidth="1"/>
    <col min="4615" max="4615" width="13.7109375" customWidth="1"/>
    <col min="4616" max="4616" width="13.140625" customWidth="1"/>
    <col min="4617" max="4617" width="13.7109375" customWidth="1"/>
    <col min="4618" max="4618" width="18.7109375" customWidth="1"/>
    <col min="4620" max="4620" width="16.140625" customWidth="1"/>
    <col min="4865" max="4865" width="51" customWidth="1"/>
    <col min="4866" max="4869" width="0" hidden="1" customWidth="1"/>
    <col min="4870" max="4870" width="15.5703125" customWidth="1"/>
    <col min="4871" max="4871" width="13.7109375" customWidth="1"/>
    <col min="4872" max="4872" width="13.140625" customWidth="1"/>
    <col min="4873" max="4873" width="13.7109375" customWidth="1"/>
    <col min="4874" max="4874" width="18.7109375" customWidth="1"/>
    <col min="4876" max="4876" width="16.140625" customWidth="1"/>
    <col min="5121" max="5121" width="51" customWidth="1"/>
    <col min="5122" max="5125" width="0" hidden="1" customWidth="1"/>
    <col min="5126" max="5126" width="15.5703125" customWidth="1"/>
    <col min="5127" max="5127" width="13.7109375" customWidth="1"/>
    <col min="5128" max="5128" width="13.140625" customWidth="1"/>
    <col min="5129" max="5129" width="13.7109375" customWidth="1"/>
    <col min="5130" max="5130" width="18.7109375" customWidth="1"/>
    <col min="5132" max="5132" width="16.140625" customWidth="1"/>
    <col min="5377" max="5377" width="51" customWidth="1"/>
    <col min="5378" max="5381" width="0" hidden="1" customWidth="1"/>
    <col min="5382" max="5382" width="15.5703125" customWidth="1"/>
    <col min="5383" max="5383" width="13.7109375" customWidth="1"/>
    <col min="5384" max="5384" width="13.140625" customWidth="1"/>
    <col min="5385" max="5385" width="13.7109375" customWidth="1"/>
    <col min="5386" max="5386" width="18.7109375" customWidth="1"/>
    <col min="5388" max="5388" width="16.140625" customWidth="1"/>
    <col min="5633" max="5633" width="51" customWidth="1"/>
    <col min="5634" max="5637" width="0" hidden="1" customWidth="1"/>
    <col min="5638" max="5638" width="15.5703125" customWidth="1"/>
    <col min="5639" max="5639" width="13.7109375" customWidth="1"/>
    <col min="5640" max="5640" width="13.140625" customWidth="1"/>
    <col min="5641" max="5641" width="13.7109375" customWidth="1"/>
    <col min="5642" max="5642" width="18.7109375" customWidth="1"/>
    <col min="5644" max="5644" width="16.140625" customWidth="1"/>
    <col min="5889" max="5889" width="51" customWidth="1"/>
    <col min="5890" max="5893" width="0" hidden="1" customWidth="1"/>
    <col min="5894" max="5894" width="15.5703125" customWidth="1"/>
    <col min="5895" max="5895" width="13.7109375" customWidth="1"/>
    <col min="5896" max="5896" width="13.140625" customWidth="1"/>
    <col min="5897" max="5897" width="13.7109375" customWidth="1"/>
    <col min="5898" max="5898" width="18.7109375" customWidth="1"/>
    <col min="5900" max="5900" width="16.140625" customWidth="1"/>
    <col min="6145" max="6145" width="51" customWidth="1"/>
    <col min="6146" max="6149" width="0" hidden="1" customWidth="1"/>
    <col min="6150" max="6150" width="15.5703125" customWidth="1"/>
    <col min="6151" max="6151" width="13.7109375" customWidth="1"/>
    <col min="6152" max="6152" width="13.140625" customWidth="1"/>
    <col min="6153" max="6153" width="13.7109375" customWidth="1"/>
    <col min="6154" max="6154" width="18.7109375" customWidth="1"/>
    <col min="6156" max="6156" width="16.140625" customWidth="1"/>
    <col min="6401" max="6401" width="51" customWidth="1"/>
    <col min="6402" max="6405" width="0" hidden="1" customWidth="1"/>
    <col min="6406" max="6406" width="15.5703125" customWidth="1"/>
    <col min="6407" max="6407" width="13.7109375" customWidth="1"/>
    <col min="6408" max="6408" width="13.140625" customWidth="1"/>
    <col min="6409" max="6409" width="13.7109375" customWidth="1"/>
    <col min="6410" max="6410" width="18.7109375" customWidth="1"/>
    <col min="6412" max="6412" width="16.140625" customWidth="1"/>
    <col min="6657" max="6657" width="51" customWidth="1"/>
    <col min="6658" max="6661" width="0" hidden="1" customWidth="1"/>
    <col min="6662" max="6662" width="15.5703125" customWidth="1"/>
    <col min="6663" max="6663" width="13.7109375" customWidth="1"/>
    <col min="6664" max="6664" width="13.140625" customWidth="1"/>
    <col min="6665" max="6665" width="13.7109375" customWidth="1"/>
    <col min="6666" max="6666" width="18.7109375" customWidth="1"/>
    <col min="6668" max="6668" width="16.140625" customWidth="1"/>
    <col min="6913" max="6913" width="51" customWidth="1"/>
    <col min="6914" max="6917" width="0" hidden="1" customWidth="1"/>
    <col min="6918" max="6918" width="15.5703125" customWidth="1"/>
    <col min="6919" max="6919" width="13.7109375" customWidth="1"/>
    <col min="6920" max="6920" width="13.140625" customWidth="1"/>
    <col min="6921" max="6921" width="13.7109375" customWidth="1"/>
    <col min="6922" max="6922" width="18.7109375" customWidth="1"/>
    <col min="6924" max="6924" width="16.140625" customWidth="1"/>
    <col min="7169" max="7169" width="51" customWidth="1"/>
    <col min="7170" max="7173" width="0" hidden="1" customWidth="1"/>
    <col min="7174" max="7174" width="15.5703125" customWidth="1"/>
    <col min="7175" max="7175" width="13.7109375" customWidth="1"/>
    <col min="7176" max="7176" width="13.140625" customWidth="1"/>
    <col min="7177" max="7177" width="13.7109375" customWidth="1"/>
    <col min="7178" max="7178" width="18.7109375" customWidth="1"/>
    <col min="7180" max="7180" width="16.140625" customWidth="1"/>
    <col min="7425" max="7425" width="51" customWidth="1"/>
    <col min="7426" max="7429" width="0" hidden="1" customWidth="1"/>
    <col min="7430" max="7430" width="15.5703125" customWidth="1"/>
    <col min="7431" max="7431" width="13.7109375" customWidth="1"/>
    <col min="7432" max="7432" width="13.140625" customWidth="1"/>
    <col min="7433" max="7433" width="13.7109375" customWidth="1"/>
    <col min="7434" max="7434" width="18.7109375" customWidth="1"/>
    <col min="7436" max="7436" width="16.140625" customWidth="1"/>
    <col min="7681" max="7681" width="51" customWidth="1"/>
    <col min="7682" max="7685" width="0" hidden="1" customWidth="1"/>
    <col min="7686" max="7686" width="15.5703125" customWidth="1"/>
    <col min="7687" max="7687" width="13.7109375" customWidth="1"/>
    <col min="7688" max="7688" width="13.140625" customWidth="1"/>
    <col min="7689" max="7689" width="13.7109375" customWidth="1"/>
    <col min="7690" max="7690" width="18.7109375" customWidth="1"/>
    <col min="7692" max="7692" width="16.140625" customWidth="1"/>
    <col min="7937" max="7937" width="51" customWidth="1"/>
    <col min="7938" max="7941" width="0" hidden="1" customWidth="1"/>
    <col min="7942" max="7942" width="15.5703125" customWidth="1"/>
    <col min="7943" max="7943" width="13.7109375" customWidth="1"/>
    <col min="7944" max="7944" width="13.140625" customWidth="1"/>
    <col min="7945" max="7945" width="13.7109375" customWidth="1"/>
    <col min="7946" max="7946" width="18.7109375" customWidth="1"/>
    <col min="7948" max="7948" width="16.140625" customWidth="1"/>
    <col min="8193" max="8193" width="51" customWidth="1"/>
    <col min="8194" max="8197" width="0" hidden="1" customWidth="1"/>
    <col min="8198" max="8198" width="15.5703125" customWidth="1"/>
    <col min="8199" max="8199" width="13.7109375" customWidth="1"/>
    <col min="8200" max="8200" width="13.140625" customWidth="1"/>
    <col min="8201" max="8201" width="13.7109375" customWidth="1"/>
    <col min="8202" max="8202" width="18.7109375" customWidth="1"/>
    <col min="8204" max="8204" width="16.140625" customWidth="1"/>
    <col min="8449" max="8449" width="51" customWidth="1"/>
    <col min="8450" max="8453" width="0" hidden="1" customWidth="1"/>
    <col min="8454" max="8454" width="15.5703125" customWidth="1"/>
    <col min="8455" max="8455" width="13.7109375" customWidth="1"/>
    <col min="8456" max="8456" width="13.140625" customWidth="1"/>
    <col min="8457" max="8457" width="13.7109375" customWidth="1"/>
    <col min="8458" max="8458" width="18.7109375" customWidth="1"/>
    <col min="8460" max="8460" width="16.140625" customWidth="1"/>
    <col min="8705" max="8705" width="51" customWidth="1"/>
    <col min="8706" max="8709" width="0" hidden="1" customWidth="1"/>
    <col min="8710" max="8710" width="15.5703125" customWidth="1"/>
    <col min="8711" max="8711" width="13.7109375" customWidth="1"/>
    <col min="8712" max="8712" width="13.140625" customWidth="1"/>
    <col min="8713" max="8713" width="13.7109375" customWidth="1"/>
    <col min="8714" max="8714" width="18.7109375" customWidth="1"/>
    <col min="8716" max="8716" width="16.140625" customWidth="1"/>
    <col min="8961" max="8961" width="51" customWidth="1"/>
    <col min="8962" max="8965" width="0" hidden="1" customWidth="1"/>
    <col min="8966" max="8966" width="15.5703125" customWidth="1"/>
    <col min="8967" max="8967" width="13.7109375" customWidth="1"/>
    <col min="8968" max="8968" width="13.140625" customWidth="1"/>
    <col min="8969" max="8969" width="13.7109375" customWidth="1"/>
    <col min="8970" max="8970" width="18.7109375" customWidth="1"/>
    <col min="8972" max="8972" width="16.140625" customWidth="1"/>
    <col min="9217" max="9217" width="51" customWidth="1"/>
    <col min="9218" max="9221" width="0" hidden="1" customWidth="1"/>
    <col min="9222" max="9222" width="15.5703125" customWidth="1"/>
    <col min="9223" max="9223" width="13.7109375" customWidth="1"/>
    <col min="9224" max="9224" width="13.140625" customWidth="1"/>
    <col min="9225" max="9225" width="13.7109375" customWidth="1"/>
    <col min="9226" max="9226" width="18.7109375" customWidth="1"/>
    <col min="9228" max="9228" width="16.140625" customWidth="1"/>
    <col min="9473" max="9473" width="51" customWidth="1"/>
    <col min="9474" max="9477" width="0" hidden="1" customWidth="1"/>
    <col min="9478" max="9478" width="15.5703125" customWidth="1"/>
    <col min="9479" max="9479" width="13.7109375" customWidth="1"/>
    <col min="9480" max="9480" width="13.140625" customWidth="1"/>
    <col min="9481" max="9481" width="13.7109375" customWidth="1"/>
    <col min="9482" max="9482" width="18.7109375" customWidth="1"/>
    <col min="9484" max="9484" width="16.140625" customWidth="1"/>
    <col min="9729" max="9729" width="51" customWidth="1"/>
    <col min="9730" max="9733" width="0" hidden="1" customWidth="1"/>
    <col min="9734" max="9734" width="15.5703125" customWidth="1"/>
    <col min="9735" max="9735" width="13.7109375" customWidth="1"/>
    <col min="9736" max="9736" width="13.140625" customWidth="1"/>
    <col min="9737" max="9737" width="13.7109375" customWidth="1"/>
    <col min="9738" max="9738" width="18.7109375" customWidth="1"/>
    <col min="9740" max="9740" width="16.140625" customWidth="1"/>
    <col min="9985" max="9985" width="51" customWidth="1"/>
    <col min="9986" max="9989" width="0" hidden="1" customWidth="1"/>
    <col min="9990" max="9990" width="15.5703125" customWidth="1"/>
    <col min="9991" max="9991" width="13.7109375" customWidth="1"/>
    <col min="9992" max="9992" width="13.140625" customWidth="1"/>
    <col min="9993" max="9993" width="13.7109375" customWidth="1"/>
    <col min="9994" max="9994" width="18.7109375" customWidth="1"/>
    <col min="9996" max="9996" width="16.140625" customWidth="1"/>
    <col min="10241" max="10241" width="51" customWidth="1"/>
    <col min="10242" max="10245" width="0" hidden="1" customWidth="1"/>
    <col min="10246" max="10246" width="15.5703125" customWidth="1"/>
    <col min="10247" max="10247" width="13.7109375" customWidth="1"/>
    <col min="10248" max="10248" width="13.140625" customWidth="1"/>
    <col min="10249" max="10249" width="13.7109375" customWidth="1"/>
    <col min="10250" max="10250" width="18.7109375" customWidth="1"/>
    <col min="10252" max="10252" width="16.140625" customWidth="1"/>
    <col min="10497" max="10497" width="51" customWidth="1"/>
    <col min="10498" max="10501" width="0" hidden="1" customWidth="1"/>
    <col min="10502" max="10502" width="15.5703125" customWidth="1"/>
    <col min="10503" max="10503" width="13.7109375" customWidth="1"/>
    <col min="10504" max="10504" width="13.140625" customWidth="1"/>
    <col min="10505" max="10505" width="13.7109375" customWidth="1"/>
    <col min="10506" max="10506" width="18.7109375" customWidth="1"/>
    <col min="10508" max="10508" width="16.140625" customWidth="1"/>
    <col min="10753" max="10753" width="51" customWidth="1"/>
    <col min="10754" max="10757" width="0" hidden="1" customWidth="1"/>
    <col min="10758" max="10758" width="15.5703125" customWidth="1"/>
    <col min="10759" max="10759" width="13.7109375" customWidth="1"/>
    <col min="10760" max="10760" width="13.140625" customWidth="1"/>
    <col min="10761" max="10761" width="13.7109375" customWidth="1"/>
    <col min="10762" max="10762" width="18.7109375" customWidth="1"/>
    <col min="10764" max="10764" width="16.140625" customWidth="1"/>
    <col min="11009" max="11009" width="51" customWidth="1"/>
    <col min="11010" max="11013" width="0" hidden="1" customWidth="1"/>
    <col min="11014" max="11014" width="15.5703125" customWidth="1"/>
    <col min="11015" max="11015" width="13.7109375" customWidth="1"/>
    <col min="11016" max="11016" width="13.140625" customWidth="1"/>
    <col min="11017" max="11017" width="13.7109375" customWidth="1"/>
    <col min="11018" max="11018" width="18.7109375" customWidth="1"/>
    <col min="11020" max="11020" width="16.140625" customWidth="1"/>
    <col min="11265" max="11265" width="51" customWidth="1"/>
    <col min="11266" max="11269" width="0" hidden="1" customWidth="1"/>
    <col min="11270" max="11270" width="15.5703125" customWidth="1"/>
    <col min="11271" max="11271" width="13.7109375" customWidth="1"/>
    <col min="11272" max="11272" width="13.140625" customWidth="1"/>
    <col min="11273" max="11273" width="13.7109375" customWidth="1"/>
    <col min="11274" max="11274" width="18.7109375" customWidth="1"/>
    <col min="11276" max="11276" width="16.140625" customWidth="1"/>
    <col min="11521" max="11521" width="51" customWidth="1"/>
    <col min="11522" max="11525" width="0" hidden="1" customWidth="1"/>
    <col min="11526" max="11526" width="15.5703125" customWidth="1"/>
    <col min="11527" max="11527" width="13.7109375" customWidth="1"/>
    <col min="11528" max="11528" width="13.140625" customWidth="1"/>
    <col min="11529" max="11529" width="13.7109375" customWidth="1"/>
    <col min="11530" max="11530" width="18.7109375" customWidth="1"/>
    <col min="11532" max="11532" width="16.140625" customWidth="1"/>
    <col min="11777" max="11777" width="51" customWidth="1"/>
    <col min="11778" max="11781" width="0" hidden="1" customWidth="1"/>
    <col min="11782" max="11782" width="15.5703125" customWidth="1"/>
    <col min="11783" max="11783" width="13.7109375" customWidth="1"/>
    <col min="11784" max="11784" width="13.140625" customWidth="1"/>
    <col min="11785" max="11785" width="13.7109375" customWidth="1"/>
    <col min="11786" max="11786" width="18.7109375" customWidth="1"/>
    <col min="11788" max="11788" width="16.140625" customWidth="1"/>
    <col min="12033" max="12033" width="51" customWidth="1"/>
    <col min="12034" max="12037" width="0" hidden="1" customWidth="1"/>
    <col min="12038" max="12038" width="15.5703125" customWidth="1"/>
    <col min="12039" max="12039" width="13.7109375" customWidth="1"/>
    <col min="12040" max="12040" width="13.140625" customWidth="1"/>
    <col min="12041" max="12041" width="13.7109375" customWidth="1"/>
    <col min="12042" max="12042" width="18.7109375" customWidth="1"/>
    <col min="12044" max="12044" width="16.140625" customWidth="1"/>
    <col min="12289" max="12289" width="51" customWidth="1"/>
    <col min="12290" max="12293" width="0" hidden="1" customWidth="1"/>
    <col min="12294" max="12294" width="15.5703125" customWidth="1"/>
    <col min="12295" max="12295" width="13.7109375" customWidth="1"/>
    <col min="12296" max="12296" width="13.140625" customWidth="1"/>
    <col min="12297" max="12297" width="13.7109375" customWidth="1"/>
    <col min="12298" max="12298" width="18.7109375" customWidth="1"/>
    <col min="12300" max="12300" width="16.140625" customWidth="1"/>
    <col min="12545" max="12545" width="51" customWidth="1"/>
    <col min="12546" max="12549" width="0" hidden="1" customWidth="1"/>
    <col min="12550" max="12550" width="15.5703125" customWidth="1"/>
    <col min="12551" max="12551" width="13.7109375" customWidth="1"/>
    <col min="12552" max="12552" width="13.140625" customWidth="1"/>
    <col min="12553" max="12553" width="13.7109375" customWidth="1"/>
    <col min="12554" max="12554" width="18.7109375" customWidth="1"/>
    <col min="12556" max="12556" width="16.140625" customWidth="1"/>
    <col min="12801" max="12801" width="51" customWidth="1"/>
    <col min="12802" max="12805" width="0" hidden="1" customWidth="1"/>
    <col min="12806" max="12806" width="15.5703125" customWidth="1"/>
    <col min="12807" max="12807" width="13.7109375" customWidth="1"/>
    <col min="12808" max="12808" width="13.140625" customWidth="1"/>
    <col min="12809" max="12809" width="13.7109375" customWidth="1"/>
    <col min="12810" max="12810" width="18.7109375" customWidth="1"/>
    <col min="12812" max="12812" width="16.140625" customWidth="1"/>
    <col min="13057" max="13057" width="51" customWidth="1"/>
    <col min="13058" max="13061" width="0" hidden="1" customWidth="1"/>
    <col min="13062" max="13062" width="15.5703125" customWidth="1"/>
    <col min="13063" max="13063" width="13.7109375" customWidth="1"/>
    <col min="13064" max="13064" width="13.140625" customWidth="1"/>
    <col min="13065" max="13065" width="13.7109375" customWidth="1"/>
    <col min="13066" max="13066" width="18.7109375" customWidth="1"/>
    <col min="13068" max="13068" width="16.140625" customWidth="1"/>
    <col min="13313" max="13313" width="51" customWidth="1"/>
    <col min="13314" max="13317" width="0" hidden="1" customWidth="1"/>
    <col min="13318" max="13318" width="15.5703125" customWidth="1"/>
    <col min="13319" max="13319" width="13.7109375" customWidth="1"/>
    <col min="13320" max="13320" width="13.140625" customWidth="1"/>
    <col min="13321" max="13321" width="13.7109375" customWidth="1"/>
    <col min="13322" max="13322" width="18.7109375" customWidth="1"/>
    <col min="13324" max="13324" width="16.140625" customWidth="1"/>
    <col min="13569" max="13569" width="51" customWidth="1"/>
    <col min="13570" max="13573" width="0" hidden="1" customWidth="1"/>
    <col min="13574" max="13574" width="15.5703125" customWidth="1"/>
    <col min="13575" max="13575" width="13.7109375" customWidth="1"/>
    <col min="13576" max="13576" width="13.140625" customWidth="1"/>
    <col min="13577" max="13577" width="13.7109375" customWidth="1"/>
    <col min="13578" max="13578" width="18.7109375" customWidth="1"/>
    <col min="13580" max="13580" width="16.140625" customWidth="1"/>
    <col min="13825" max="13825" width="51" customWidth="1"/>
    <col min="13826" max="13829" width="0" hidden="1" customWidth="1"/>
    <col min="13830" max="13830" width="15.5703125" customWidth="1"/>
    <col min="13831" max="13831" width="13.7109375" customWidth="1"/>
    <col min="13832" max="13832" width="13.140625" customWidth="1"/>
    <col min="13833" max="13833" width="13.7109375" customWidth="1"/>
    <col min="13834" max="13834" width="18.7109375" customWidth="1"/>
    <col min="13836" max="13836" width="16.140625" customWidth="1"/>
    <col min="14081" max="14081" width="51" customWidth="1"/>
    <col min="14082" max="14085" width="0" hidden="1" customWidth="1"/>
    <col min="14086" max="14086" width="15.5703125" customWidth="1"/>
    <col min="14087" max="14087" width="13.7109375" customWidth="1"/>
    <col min="14088" max="14088" width="13.140625" customWidth="1"/>
    <col min="14089" max="14089" width="13.7109375" customWidth="1"/>
    <col min="14090" max="14090" width="18.7109375" customWidth="1"/>
    <col min="14092" max="14092" width="16.140625" customWidth="1"/>
    <col min="14337" max="14337" width="51" customWidth="1"/>
    <col min="14338" max="14341" width="0" hidden="1" customWidth="1"/>
    <col min="14342" max="14342" width="15.5703125" customWidth="1"/>
    <col min="14343" max="14343" width="13.7109375" customWidth="1"/>
    <col min="14344" max="14344" width="13.140625" customWidth="1"/>
    <col min="14345" max="14345" width="13.7109375" customWidth="1"/>
    <col min="14346" max="14346" width="18.7109375" customWidth="1"/>
    <col min="14348" max="14348" width="16.140625" customWidth="1"/>
    <col min="14593" max="14593" width="51" customWidth="1"/>
    <col min="14594" max="14597" width="0" hidden="1" customWidth="1"/>
    <col min="14598" max="14598" width="15.5703125" customWidth="1"/>
    <col min="14599" max="14599" width="13.7109375" customWidth="1"/>
    <col min="14600" max="14600" width="13.140625" customWidth="1"/>
    <col min="14601" max="14601" width="13.7109375" customWidth="1"/>
    <col min="14602" max="14602" width="18.7109375" customWidth="1"/>
    <col min="14604" max="14604" width="16.140625" customWidth="1"/>
    <col min="14849" max="14849" width="51" customWidth="1"/>
    <col min="14850" max="14853" width="0" hidden="1" customWidth="1"/>
    <col min="14854" max="14854" width="15.5703125" customWidth="1"/>
    <col min="14855" max="14855" width="13.7109375" customWidth="1"/>
    <col min="14856" max="14856" width="13.140625" customWidth="1"/>
    <col min="14857" max="14857" width="13.7109375" customWidth="1"/>
    <col min="14858" max="14858" width="18.7109375" customWidth="1"/>
    <col min="14860" max="14860" width="16.140625" customWidth="1"/>
    <col min="15105" max="15105" width="51" customWidth="1"/>
    <col min="15106" max="15109" width="0" hidden="1" customWidth="1"/>
    <col min="15110" max="15110" width="15.5703125" customWidth="1"/>
    <col min="15111" max="15111" width="13.7109375" customWidth="1"/>
    <col min="15112" max="15112" width="13.140625" customWidth="1"/>
    <col min="15113" max="15113" width="13.7109375" customWidth="1"/>
    <col min="15114" max="15114" width="18.7109375" customWidth="1"/>
    <col min="15116" max="15116" width="16.140625" customWidth="1"/>
    <col min="15361" max="15361" width="51" customWidth="1"/>
    <col min="15362" max="15365" width="0" hidden="1" customWidth="1"/>
    <col min="15366" max="15366" width="15.5703125" customWidth="1"/>
    <col min="15367" max="15367" width="13.7109375" customWidth="1"/>
    <col min="15368" max="15368" width="13.140625" customWidth="1"/>
    <col min="15369" max="15369" width="13.7109375" customWidth="1"/>
    <col min="15370" max="15370" width="18.7109375" customWidth="1"/>
    <col min="15372" max="15372" width="16.140625" customWidth="1"/>
    <col min="15617" max="15617" width="51" customWidth="1"/>
    <col min="15618" max="15621" width="0" hidden="1" customWidth="1"/>
    <col min="15622" max="15622" width="15.5703125" customWidth="1"/>
    <col min="15623" max="15623" width="13.7109375" customWidth="1"/>
    <col min="15624" max="15624" width="13.140625" customWidth="1"/>
    <col min="15625" max="15625" width="13.7109375" customWidth="1"/>
    <col min="15626" max="15626" width="18.7109375" customWidth="1"/>
    <col min="15628" max="15628" width="16.140625" customWidth="1"/>
    <col min="15873" max="15873" width="51" customWidth="1"/>
    <col min="15874" max="15877" width="0" hidden="1" customWidth="1"/>
    <col min="15878" max="15878" width="15.5703125" customWidth="1"/>
    <col min="15879" max="15879" width="13.7109375" customWidth="1"/>
    <col min="15880" max="15880" width="13.140625" customWidth="1"/>
    <col min="15881" max="15881" width="13.7109375" customWidth="1"/>
    <col min="15882" max="15882" width="18.7109375" customWidth="1"/>
    <col min="15884" max="15884" width="16.140625" customWidth="1"/>
    <col min="16129" max="16129" width="51" customWidth="1"/>
    <col min="16130" max="16133" width="0" hidden="1" customWidth="1"/>
    <col min="16134" max="16134" width="15.5703125" customWidth="1"/>
    <col min="16135" max="16135" width="13.7109375" customWidth="1"/>
    <col min="16136" max="16136" width="13.140625" customWidth="1"/>
    <col min="16137" max="16137" width="13.7109375" customWidth="1"/>
    <col min="16138" max="16138" width="18.7109375" customWidth="1"/>
    <col min="16140" max="16140" width="16.140625" customWidth="1"/>
  </cols>
  <sheetData>
    <row r="1" spans="1:12" ht="15.75">
      <c r="A1" s="495" t="s">
        <v>233</v>
      </c>
      <c r="B1" s="495"/>
      <c r="C1" s="495"/>
      <c r="D1" s="495"/>
      <c r="J1" s="494" t="s">
        <v>8</v>
      </c>
    </row>
    <row r="2" spans="1:12">
      <c r="A2" s="493"/>
      <c r="B2" s="493"/>
      <c r="C2" s="493"/>
      <c r="D2" s="493"/>
      <c r="E2" s="493"/>
      <c r="F2" s="496" t="s">
        <v>234</v>
      </c>
      <c r="G2" s="496" t="s">
        <v>235</v>
      </c>
      <c r="H2" s="699" t="s">
        <v>236</v>
      </c>
      <c r="I2" s="699"/>
      <c r="J2" s="699"/>
      <c r="L2" s="700" t="s">
        <v>237</v>
      </c>
    </row>
    <row r="3" spans="1:12" hidden="1">
      <c r="A3" s="497" t="s">
        <v>238</v>
      </c>
      <c r="B3" s="498">
        <v>26026.277999999998</v>
      </c>
      <c r="L3" s="701"/>
    </row>
    <row r="4" spans="1:12" hidden="1">
      <c r="A4" s="499" t="s">
        <v>239</v>
      </c>
      <c r="B4" s="500">
        <v>5026.83</v>
      </c>
      <c r="F4" s="501"/>
      <c r="L4" s="701"/>
    </row>
    <row r="5" spans="1:12">
      <c r="A5" s="502"/>
      <c r="B5" s="503"/>
      <c r="C5" s="493"/>
      <c r="D5" s="493"/>
      <c r="E5" s="493"/>
      <c r="F5" s="493"/>
      <c r="G5" s="493"/>
      <c r="H5" s="504" t="s">
        <v>240</v>
      </c>
      <c r="I5" s="504" t="s">
        <v>241</v>
      </c>
      <c r="J5" s="504" t="s">
        <v>242</v>
      </c>
      <c r="L5" s="702"/>
    </row>
    <row r="6" spans="1:12">
      <c r="A6" s="497" t="s">
        <v>243</v>
      </c>
      <c r="B6" s="498">
        <f>B4/12</f>
        <v>418.90249999999997</v>
      </c>
      <c r="C6">
        <v>0</v>
      </c>
      <c r="D6">
        <v>20.867999999999999</v>
      </c>
      <c r="E6" s="505">
        <v>20.526</v>
      </c>
      <c r="F6" s="506">
        <f>'[3]АМ-ЦИЯ'!AS374</f>
        <v>284.44357052849705</v>
      </c>
      <c r="G6" s="507">
        <f>986.9/1000</f>
        <v>0.9869</v>
      </c>
      <c r="H6" s="507">
        <f>2.68362+6.0452</f>
        <v>8.7288200000000007</v>
      </c>
      <c r="I6" s="507">
        <v>3.0156700000000001</v>
      </c>
      <c r="J6" s="508">
        <v>114.70957</v>
      </c>
      <c r="L6" s="508">
        <v>100.9295</v>
      </c>
    </row>
    <row r="7" spans="1:12" ht="15.75">
      <c r="A7" s="509" t="s">
        <v>244</v>
      </c>
      <c r="B7" s="508">
        <f>(SUM(B8:B20))/13</f>
        <v>25056.86673076923</v>
      </c>
      <c r="F7" s="508">
        <f>(SUM(F8:F20))/13</f>
        <v>61103.917972539624</v>
      </c>
      <c r="G7" s="508">
        <f t="shared" ref="G7:L7" si="0">(SUM(G8:G20))/13</f>
        <v>35.711800000000004</v>
      </c>
      <c r="H7" s="508">
        <f t="shared" si="0"/>
        <v>406.22552384615392</v>
      </c>
      <c r="I7" s="508">
        <f t="shared" si="0"/>
        <v>151.71121384615387</v>
      </c>
      <c r="J7" s="508">
        <f t="shared" si="0"/>
        <v>6765.4239415384591</v>
      </c>
      <c r="L7" s="508">
        <f t="shared" si="0"/>
        <v>7235.8687507692293</v>
      </c>
    </row>
    <row r="8" spans="1:12">
      <c r="A8" s="509" t="s">
        <v>245</v>
      </c>
      <c r="B8" s="510">
        <v>25885.553</v>
      </c>
      <c r="F8" s="511">
        <f>'[3]АМ-ЦИЯ'!AQ371/1000</f>
        <v>62810.579395710622</v>
      </c>
      <c r="G8" s="508">
        <f>41633.2/1000</f>
        <v>41.633199999999995</v>
      </c>
      <c r="H8" s="508">
        <v>0</v>
      </c>
      <c r="I8" s="508">
        <v>0</v>
      </c>
      <c r="J8" s="508">
        <v>0</v>
      </c>
      <c r="L8" s="508">
        <v>0</v>
      </c>
    </row>
    <row r="9" spans="1:12">
      <c r="A9" s="509" t="s">
        <v>246</v>
      </c>
      <c r="B9" s="512">
        <f>B8-$B$6</f>
        <v>25466.6505</v>
      </c>
      <c r="F9" s="508">
        <f>F8-$F$6</f>
        <v>62526.135825182122</v>
      </c>
      <c r="G9" s="508">
        <f>G8-$G$6</f>
        <v>40.646299999999997</v>
      </c>
      <c r="H9" s="508">
        <v>0</v>
      </c>
      <c r="I9" s="508">
        <v>180.94</v>
      </c>
      <c r="J9" s="508">
        <v>0</v>
      </c>
      <c r="L9" s="508">
        <v>0</v>
      </c>
    </row>
    <row r="10" spans="1:12">
      <c r="A10" s="509" t="s">
        <v>247</v>
      </c>
      <c r="B10" s="512">
        <f>B9-$B$6</f>
        <v>25047.748</v>
      </c>
      <c r="F10" s="508">
        <f t="shared" ref="F10:F20" si="1">F9-$F$6</f>
        <v>62241.692254653623</v>
      </c>
      <c r="G10" s="508">
        <f t="shared" ref="G10:G20" si="2">G9-$G$6</f>
        <v>39.659399999999998</v>
      </c>
      <c r="H10" s="508">
        <f>161.01695+362.71186</f>
        <v>523.72881000000007</v>
      </c>
      <c r="I10" s="508">
        <f t="shared" ref="I10:I20" si="3">I9-$I$6</f>
        <v>177.92433</v>
      </c>
      <c r="J10" s="508">
        <v>0</v>
      </c>
      <c r="L10" s="508">
        <v>0</v>
      </c>
    </row>
    <row r="11" spans="1:12">
      <c r="A11" s="509" t="s">
        <v>248</v>
      </c>
      <c r="B11" s="512">
        <f>B10-$D$6</f>
        <v>25026.880000000001</v>
      </c>
      <c r="F11" s="508">
        <f t="shared" si="1"/>
        <v>61957.248684125123</v>
      </c>
      <c r="G11" s="508">
        <f t="shared" si="2"/>
        <v>38.672499999999999</v>
      </c>
      <c r="H11" s="508">
        <f t="shared" ref="H11:H20" si="4">H10-$H$6</f>
        <v>514.99999000000003</v>
      </c>
      <c r="I11" s="508">
        <f t="shared" si="3"/>
        <v>174.90866</v>
      </c>
      <c r="J11" s="508">
        <v>0</v>
      </c>
      <c r="L11" s="508">
        <v>0</v>
      </c>
    </row>
    <row r="12" spans="1:12">
      <c r="A12" s="509" t="s">
        <v>249</v>
      </c>
      <c r="B12" s="512">
        <f>B11-$D$6</f>
        <v>25006.012000000002</v>
      </c>
      <c r="D12" s="513"/>
      <c r="F12" s="508">
        <f t="shared" si="1"/>
        <v>61672.805113596623</v>
      </c>
      <c r="G12" s="508">
        <f t="shared" si="2"/>
        <v>37.685600000000001</v>
      </c>
      <c r="H12" s="508">
        <f t="shared" si="4"/>
        <v>506.27117000000004</v>
      </c>
      <c r="I12" s="508">
        <f t="shared" si="3"/>
        <v>171.89299</v>
      </c>
      <c r="J12" s="508">
        <v>0</v>
      </c>
      <c r="L12" s="508">
        <v>0</v>
      </c>
    </row>
    <row r="13" spans="1:12">
      <c r="A13" s="509" t="s">
        <v>250</v>
      </c>
      <c r="B13" s="512">
        <f>B12-$D$6</f>
        <v>24985.144000000004</v>
      </c>
      <c r="D13" s="513"/>
      <c r="F13" s="508">
        <f t="shared" si="1"/>
        <v>61388.361543068124</v>
      </c>
      <c r="G13" s="508">
        <f t="shared" si="2"/>
        <v>36.698700000000002</v>
      </c>
      <c r="H13" s="508">
        <f t="shared" si="4"/>
        <v>497.54235000000006</v>
      </c>
      <c r="I13" s="508">
        <f t="shared" si="3"/>
        <v>168.87732</v>
      </c>
      <c r="J13" s="508">
        <v>11395.297399999999</v>
      </c>
      <c r="L13" s="508">
        <v>12111.53997</v>
      </c>
    </row>
    <row r="14" spans="1:12">
      <c r="A14" s="509" t="s">
        <v>251</v>
      </c>
      <c r="B14" s="512">
        <f>B13-$E$6</f>
        <v>24964.618000000002</v>
      </c>
      <c r="F14" s="508">
        <f t="shared" si="1"/>
        <v>61103.917972539624</v>
      </c>
      <c r="G14" s="508">
        <f t="shared" si="2"/>
        <v>35.711800000000004</v>
      </c>
      <c r="H14" s="508">
        <f t="shared" si="4"/>
        <v>488.81353000000007</v>
      </c>
      <c r="I14" s="508">
        <f t="shared" si="3"/>
        <v>165.86165</v>
      </c>
      <c r="J14" s="508">
        <f t="shared" ref="J14:J20" si="5">J13-$J$6</f>
        <v>11280.587829999999</v>
      </c>
      <c r="L14" s="508">
        <f>L13-$L$6</f>
        <v>12010.61047</v>
      </c>
    </row>
    <row r="15" spans="1:12">
      <c r="A15" s="509" t="s">
        <v>252</v>
      </c>
      <c r="B15" s="512">
        <f t="shared" ref="B15:B20" si="6">B14-$E$6</f>
        <v>24944.092000000001</v>
      </c>
      <c r="F15" s="508">
        <f t="shared" si="1"/>
        <v>60819.474402011125</v>
      </c>
      <c r="G15" s="508">
        <f t="shared" si="2"/>
        <v>34.724900000000005</v>
      </c>
      <c r="H15" s="508">
        <f t="shared" si="4"/>
        <v>480.08471000000009</v>
      </c>
      <c r="I15" s="508">
        <f t="shared" si="3"/>
        <v>162.84598</v>
      </c>
      <c r="J15" s="508">
        <f t="shared" si="5"/>
        <v>11165.878259999998</v>
      </c>
      <c r="L15" s="508">
        <f t="shared" ref="L15:L20" si="7">L14-$L$6</f>
        <v>11909.680969999999</v>
      </c>
    </row>
    <row r="16" spans="1:12">
      <c r="A16" s="509" t="s">
        <v>253</v>
      </c>
      <c r="B16" s="512">
        <f t="shared" si="6"/>
        <v>24923.565999999999</v>
      </c>
      <c r="F16" s="508">
        <f t="shared" si="1"/>
        <v>60535.030831482625</v>
      </c>
      <c r="G16" s="508">
        <f t="shared" si="2"/>
        <v>33.738000000000007</v>
      </c>
      <c r="H16" s="508">
        <f t="shared" si="4"/>
        <v>471.3558900000001</v>
      </c>
      <c r="I16" s="508">
        <f t="shared" si="3"/>
        <v>159.83031</v>
      </c>
      <c r="J16" s="508">
        <f t="shared" si="5"/>
        <v>11051.168689999997</v>
      </c>
      <c r="L16" s="508">
        <f t="shared" si="7"/>
        <v>11808.751469999999</v>
      </c>
    </row>
    <row r="17" spans="1:12">
      <c r="A17" s="509" t="s">
        <v>254</v>
      </c>
      <c r="B17" s="512">
        <f t="shared" si="6"/>
        <v>24903.039999999997</v>
      </c>
      <c r="F17" s="508">
        <f t="shared" si="1"/>
        <v>60250.587260954126</v>
      </c>
      <c r="G17" s="508">
        <f t="shared" si="2"/>
        <v>32.751100000000008</v>
      </c>
      <c r="H17" s="508">
        <f t="shared" si="4"/>
        <v>462.62707000000012</v>
      </c>
      <c r="I17" s="508">
        <f t="shared" si="3"/>
        <v>156.81464</v>
      </c>
      <c r="J17" s="508">
        <f t="shared" si="5"/>
        <v>10936.459119999996</v>
      </c>
      <c r="L17" s="508">
        <f t="shared" si="7"/>
        <v>11707.821969999999</v>
      </c>
    </row>
    <row r="18" spans="1:12">
      <c r="A18" s="509" t="s">
        <v>255</v>
      </c>
      <c r="B18" s="512">
        <f t="shared" si="6"/>
        <v>24882.513999999996</v>
      </c>
      <c r="F18" s="508">
        <f t="shared" si="1"/>
        <v>59966.143690425626</v>
      </c>
      <c r="G18" s="508">
        <f t="shared" si="2"/>
        <v>31.76420000000001</v>
      </c>
      <c r="H18" s="508">
        <f t="shared" si="4"/>
        <v>453.89825000000013</v>
      </c>
      <c r="I18" s="508">
        <f t="shared" si="3"/>
        <v>153.79897</v>
      </c>
      <c r="J18" s="508">
        <f t="shared" si="5"/>
        <v>10821.749549999995</v>
      </c>
      <c r="L18" s="508">
        <f t="shared" si="7"/>
        <v>11606.892469999999</v>
      </c>
    </row>
    <row r="19" spans="1:12">
      <c r="A19" s="509" t="s">
        <v>256</v>
      </c>
      <c r="B19" s="512">
        <f t="shared" si="6"/>
        <v>24861.987999999994</v>
      </c>
      <c r="F19" s="508">
        <f t="shared" si="1"/>
        <v>59681.700119897127</v>
      </c>
      <c r="G19" s="508">
        <f t="shared" si="2"/>
        <v>30.777300000000011</v>
      </c>
      <c r="H19" s="508">
        <f t="shared" si="4"/>
        <v>445.16943000000015</v>
      </c>
      <c r="I19" s="508">
        <f t="shared" si="3"/>
        <v>150.7833</v>
      </c>
      <c r="J19" s="508">
        <f t="shared" si="5"/>
        <v>10707.039979999994</v>
      </c>
      <c r="L19" s="508">
        <f t="shared" si="7"/>
        <v>11505.962969999999</v>
      </c>
    </row>
    <row r="20" spans="1:12" ht="15.75">
      <c r="A20" s="509" t="s">
        <v>257</v>
      </c>
      <c r="B20" s="512">
        <f t="shared" si="6"/>
        <v>24841.461999999992</v>
      </c>
      <c r="F20" s="508">
        <f t="shared" si="1"/>
        <v>59397.256549368627</v>
      </c>
      <c r="G20" s="508">
        <f t="shared" si="2"/>
        <v>29.790400000000012</v>
      </c>
      <c r="H20" s="508">
        <f t="shared" si="4"/>
        <v>436.44061000000016</v>
      </c>
      <c r="I20" s="508">
        <f t="shared" si="3"/>
        <v>147.76763</v>
      </c>
      <c r="J20" s="508">
        <f t="shared" si="5"/>
        <v>10592.330409999993</v>
      </c>
      <c r="L20" s="508">
        <f t="shared" si="7"/>
        <v>11405.033469999998</v>
      </c>
    </row>
    <row r="21" spans="1:12" ht="15.75">
      <c r="A21" s="509" t="s">
        <v>258</v>
      </c>
      <c r="B21" s="508">
        <f>(B8+B9+B10+B11)/4</f>
        <v>25356.707875</v>
      </c>
      <c r="F21" s="508">
        <f>(F8+F9+F10+F11)/4</f>
        <v>62383.914039917872</v>
      </c>
      <c r="G21" s="508">
        <f>(G8+G9+G10+G11)/4</f>
        <v>40.152850000000001</v>
      </c>
      <c r="H21" s="508">
        <f>(H8+H9+H10+H11)/4</f>
        <v>259.68220000000002</v>
      </c>
      <c r="I21" s="508">
        <f>(I8+I9+I10+I11)/4</f>
        <v>133.44324749999998</v>
      </c>
      <c r="J21" s="508">
        <f>(J8+J9+J10+J11)/4</f>
        <v>0</v>
      </c>
      <c r="L21" s="508">
        <f>(L8+L9+L10+L11)/4</f>
        <v>0</v>
      </c>
    </row>
    <row r="22" spans="1:12" ht="28.5">
      <c r="A22" s="509" t="s">
        <v>259</v>
      </c>
      <c r="B22" s="508">
        <f>SUM(B8:B14)/7</f>
        <v>25197.515071428574</v>
      </c>
      <c r="F22" s="508">
        <f>SUM(F8:F14)/7</f>
        <v>61957.248684125123</v>
      </c>
      <c r="G22" s="508">
        <f>SUM(G8:G14)/7</f>
        <v>38.672499999999999</v>
      </c>
      <c r="H22" s="508">
        <f>SUM(H8:H14)/7</f>
        <v>361.62226428571427</v>
      </c>
      <c r="I22" s="508">
        <f>SUM(I8:I14)/7</f>
        <v>148.62927857142859</v>
      </c>
      <c r="J22" s="508">
        <f>SUM(J8:J14)/7</f>
        <v>3239.4121757142857</v>
      </c>
      <c r="L22" s="508">
        <f>SUM(L8:L14)/7</f>
        <v>3446.0214914285712</v>
      </c>
    </row>
    <row r="23" spans="1:12" ht="28.5">
      <c r="A23" s="509" t="s">
        <v>260</v>
      </c>
      <c r="B23" s="508">
        <f>SUM(B8:B17)/10</f>
        <v>25115.33035</v>
      </c>
      <c r="F23" s="508">
        <f>SUM(F8:F17)/10</f>
        <v>61530.583328332366</v>
      </c>
      <c r="G23" s="508">
        <f>SUM(G8:G17)/10</f>
        <v>37.192149999999998</v>
      </c>
      <c r="H23" s="508">
        <f>SUM(H8:H17)/10</f>
        <v>394.54235200000005</v>
      </c>
      <c r="I23" s="508">
        <f>SUM(I8:I17)/10</f>
        <v>151.98958800000003</v>
      </c>
      <c r="J23" s="508">
        <f>SUM(J8:J17)/10</f>
        <v>5582.9391299999988</v>
      </c>
      <c r="L23" s="508">
        <f>SUM(L8:L17)/10</f>
        <v>5954.8404849999997</v>
      </c>
    </row>
    <row r="24" spans="1:12" ht="15.75">
      <c r="A24" s="514" t="s">
        <v>261</v>
      </c>
      <c r="B24" s="508">
        <f>B21*0.022*0.25</f>
        <v>139.4618933125</v>
      </c>
      <c r="F24" s="508">
        <f t="shared" ref="F24:I26" si="8">F21*0.022*0.25</f>
        <v>343.11152721954829</v>
      </c>
      <c r="G24" s="508">
        <f t="shared" si="8"/>
        <v>0.22084067499999999</v>
      </c>
      <c r="H24" s="508">
        <f t="shared" si="8"/>
        <v>1.4282521000000001</v>
      </c>
      <c r="I24" s="508">
        <f t="shared" si="8"/>
        <v>0.73393786124999982</v>
      </c>
      <c r="J24" s="508">
        <f>J21*0.022*0.25</f>
        <v>0</v>
      </c>
      <c r="L24" s="508">
        <f>L21*0.022*0.25</f>
        <v>0</v>
      </c>
    </row>
    <row r="25" spans="1:12" ht="15.75">
      <c r="A25" s="514" t="s">
        <v>262</v>
      </c>
      <c r="B25" s="508">
        <f>B22*0.022*0.25</f>
        <v>138.58633289285714</v>
      </c>
      <c r="F25" s="508">
        <f t="shared" si="8"/>
        <v>340.76486776268814</v>
      </c>
      <c r="G25" s="508">
        <f t="shared" si="8"/>
        <v>0.21269874999999999</v>
      </c>
      <c r="H25" s="508">
        <f t="shared" si="8"/>
        <v>1.9889224535714283</v>
      </c>
      <c r="I25" s="508">
        <f t="shared" si="8"/>
        <v>0.81746103214285715</v>
      </c>
      <c r="J25" s="508">
        <f>J22*0.022*0.25</f>
        <v>17.81676696642857</v>
      </c>
      <c r="L25" s="508">
        <f>L22*0.022*0.25</f>
        <v>18.953118202857141</v>
      </c>
    </row>
    <row r="26" spans="1:12" ht="15.75">
      <c r="A26" s="514" t="s">
        <v>263</v>
      </c>
      <c r="B26" s="508">
        <f>B23*0.022*0.25</f>
        <v>138.13431692499998</v>
      </c>
      <c r="F26" s="508">
        <f t="shared" si="8"/>
        <v>338.41820830582799</v>
      </c>
      <c r="G26" s="508">
        <f t="shared" si="8"/>
        <v>0.20455682499999997</v>
      </c>
      <c r="H26" s="508">
        <f t="shared" si="8"/>
        <v>2.1699829360000003</v>
      </c>
      <c r="I26" s="508">
        <f t="shared" si="8"/>
        <v>0.83594273400000008</v>
      </c>
      <c r="J26" s="508">
        <f>J23*0.022*0.25</f>
        <v>30.706165214999992</v>
      </c>
      <c r="L26" s="508">
        <f>L23*0.022*0.25</f>
        <v>32.751622667499994</v>
      </c>
    </row>
    <row r="27" spans="1:12" ht="15.75">
      <c r="A27" s="514" t="s">
        <v>264</v>
      </c>
      <c r="B27" s="503">
        <f>B7*0.022</f>
        <v>551.25106807692305</v>
      </c>
      <c r="F27" s="515">
        <f>F7*0.022</f>
        <v>1344.2861953958716</v>
      </c>
      <c r="G27" s="515">
        <f>G7*0.022</f>
        <v>0.78565960000000001</v>
      </c>
      <c r="H27" s="515">
        <f>H7*0.022</f>
        <v>8.936961524615386</v>
      </c>
      <c r="I27" s="515">
        <f>I7*0.022</f>
        <v>3.337646704615385</v>
      </c>
      <c r="J27" s="515">
        <f>J7*0.022</f>
        <v>148.83932671384608</v>
      </c>
      <c r="L27" s="515">
        <f>L7*0.022</f>
        <v>159.18911251692305</v>
      </c>
    </row>
    <row r="28" spans="1:12" ht="15.75">
      <c r="A28" s="514" t="s">
        <v>265</v>
      </c>
      <c r="B28" s="508">
        <f>B27-(B24+B25+B26)</f>
        <v>135.06852494656596</v>
      </c>
      <c r="F28" s="508">
        <f>F27-(F24+F25+F26)</f>
        <v>321.99159210780715</v>
      </c>
      <c r="G28" s="508">
        <f t="shared" ref="G28:L28" si="9">G27-(G24+G25+G26)</f>
        <v>0.14756335000000009</v>
      </c>
      <c r="H28" s="508">
        <f t="shared" si="9"/>
        <v>3.3498040350439577</v>
      </c>
      <c r="I28" s="508">
        <f t="shared" si="9"/>
        <v>0.95030507722252811</v>
      </c>
      <c r="J28" s="508">
        <f t="shared" si="9"/>
        <v>100.31639453241752</v>
      </c>
      <c r="L28" s="508">
        <f t="shared" si="9"/>
        <v>107.4843716465659</v>
      </c>
    </row>
    <row r="30" spans="1:12">
      <c r="A30" s="516" t="s">
        <v>266</v>
      </c>
      <c r="B30" s="492"/>
      <c r="C30" s="492"/>
      <c r="D30" s="492"/>
      <c r="E30" s="492"/>
      <c r="F30" s="517"/>
      <c r="G30" s="492"/>
      <c r="H30" s="492"/>
      <c r="I30" s="518"/>
      <c r="J30" s="519">
        <f>F27+G27+H27+I27+J27</f>
        <v>1506.1857899389481</v>
      </c>
    </row>
    <row r="31" spans="1:12">
      <c r="I31" s="493" t="s">
        <v>267</v>
      </c>
      <c r="J31" s="520" t="e">
        <f>J30-J32</f>
        <v>#VALUE!</v>
      </c>
    </row>
    <row r="32" spans="1:12" ht="15.75">
      <c r="A32" s="495" t="s">
        <v>268</v>
      </c>
      <c r="B32" s="495"/>
      <c r="C32" s="495"/>
      <c r="D32" s="495"/>
      <c r="J32" s="494" t="s">
        <v>8</v>
      </c>
    </row>
    <row r="33" spans="1:12">
      <c r="A33" s="493"/>
      <c r="B33" s="493"/>
      <c r="C33" s="493"/>
      <c r="D33" s="493"/>
      <c r="E33" s="493"/>
      <c r="F33" s="496" t="s">
        <v>234</v>
      </c>
      <c r="G33" s="496" t="s">
        <v>235</v>
      </c>
      <c r="H33" s="699" t="s">
        <v>236</v>
      </c>
      <c r="I33" s="699"/>
      <c r="J33" s="699"/>
      <c r="L33" s="700" t="s">
        <v>237</v>
      </c>
    </row>
    <row r="34" spans="1:12" hidden="1">
      <c r="A34" s="497" t="s">
        <v>238</v>
      </c>
      <c r="B34" s="498">
        <v>26026.277999999998</v>
      </c>
      <c r="L34" s="701"/>
    </row>
    <row r="35" spans="1:12" hidden="1">
      <c r="A35" s="499" t="s">
        <v>239</v>
      </c>
      <c r="B35" s="500">
        <v>5026.83</v>
      </c>
      <c r="F35" s="501"/>
      <c r="L35" s="701"/>
    </row>
    <row r="36" spans="1:12">
      <c r="A36" s="502"/>
      <c r="B36" s="503"/>
      <c r="C36" s="493"/>
      <c r="D36" s="493"/>
      <c r="E36" s="493"/>
      <c r="F36" s="493"/>
      <c r="G36" s="493"/>
      <c r="H36" s="504" t="s">
        <v>240</v>
      </c>
      <c r="I36" s="504" t="s">
        <v>241</v>
      </c>
      <c r="J36" s="504" t="s">
        <v>242</v>
      </c>
      <c r="L36" s="702"/>
    </row>
    <row r="37" spans="1:12">
      <c r="A37" s="497" t="s">
        <v>243</v>
      </c>
      <c r="B37" s="498">
        <f>B35/12</f>
        <v>418.90249999999997</v>
      </c>
      <c r="C37">
        <v>0</v>
      </c>
      <c r="D37">
        <v>20.867999999999999</v>
      </c>
      <c r="E37" s="505">
        <v>20.526</v>
      </c>
      <c r="F37" s="506">
        <f>'[3]АМ-ЦИЯ'!AU374</f>
        <v>283.50408552849706</v>
      </c>
      <c r="G37" s="507">
        <f>986.9/1000</f>
        <v>0.9869</v>
      </c>
      <c r="H37" s="507">
        <f>2.68362+6.0452</f>
        <v>8.7288200000000007</v>
      </c>
      <c r="I37" s="507">
        <v>3.0156700000000001</v>
      </c>
      <c r="J37" s="508">
        <v>114.70957</v>
      </c>
      <c r="L37" s="508">
        <v>100.9295</v>
      </c>
    </row>
    <row r="38" spans="1:12" ht="15.75">
      <c r="A38" s="509" t="s">
        <v>244</v>
      </c>
      <c r="B38" s="508">
        <f>(SUM(B39:B51))/13</f>
        <v>25056.86673076923</v>
      </c>
      <c r="F38" s="508">
        <f>(SUM(F39:F51))/13</f>
        <v>57696.232036197674</v>
      </c>
      <c r="G38" s="508">
        <f>(SUM(G39:G51))/13</f>
        <v>35.711800000000004</v>
      </c>
      <c r="H38" s="508">
        <f>(SUM(H39:H51))/13</f>
        <v>406.22552384615392</v>
      </c>
      <c r="I38" s="508">
        <f>(SUM(I39:I51))/13</f>
        <v>151.71121384615387</v>
      </c>
      <c r="J38" s="508">
        <f>(SUM(J39:J51))/13</f>
        <v>6765.4239415384591</v>
      </c>
      <c r="L38" s="508">
        <f>(SUM(L39:L51))/13</f>
        <v>7235.8687507692293</v>
      </c>
    </row>
    <row r="39" spans="1:12">
      <c r="A39" s="509" t="s">
        <v>269</v>
      </c>
      <c r="B39" s="510">
        <v>25885.553</v>
      </c>
      <c r="F39" s="511">
        <f>'[3]АМ-ЦИЯ'!AT371/1000</f>
        <v>59397.256549368663</v>
      </c>
      <c r="G39" s="508">
        <f>41633.2/1000</f>
        <v>41.633199999999995</v>
      </c>
      <c r="H39" s="508">
        <v>0</v>
      </c>
      <c r="I39" s="508">
        <v>0</v>
      </c>
      <c r="J39" s="508">
        <v>0</v>
      </c>
      <c r="L39" s="508">
        <v>0</v>
      </c>
    </row>
    <row r="40" spans="1:12">
      <c r="A40" s="509" t="s">
        <v>270</v>
      </c>
      <c r="B40" s="512">
        <f>B39-$B$6</f>
        <v>25466.6505</v>
      </c>
      <c r="F40" s="508">
        <f t="shared" ref="F40:F51" si="10">F39-$F$37</f>
        <v>59113.752463840166</v>
      </c>
      <c r="G40" s="508">
        <f>G39-$G$6</f>
        <v>40.646299999999997</v>
      </c>
      <c r="H40" s="508">
        <v>0</v>
      </c>
      <c r="I40" s="508">
        <v>180.94</v>
      </c>
      <c r="J40" s="508">
        <v>0</v>
      </c>
      <c r="L40" s="508">
        <v>0</v>
      </c>
    </row>
    <row r="41" spans="1:12">
      <c r="A41" s="509" t="s">
        <v>271</v>
      </c>
      <c r="B41" s="512">
        <f>B40-$B$6</f>
        <v>25047.748</v>
      </c>
      <c r="F41" s="508">
        <f t="shared" si="10"/>
        <v>58830.24837831167</v>
      </c>
      <c r="G41" s="508">
        <f t="shared" ref="G41:G51" si="11">G40-$G$6</f>
        <v>39.659399999999998</v>
      </c>
      <c r="H41" s="508">
        <f>161.01695+362.71186</f>
        <v>523.72881000000007</v>
      </c>
      <c r="I41" s="508">
        <f t="shared" ref="I41:I51" si="12">I40-$I$6</f>
        <v>177.92433</v>
      </c>
      <c r="J41" s="508">
        <v>0</v>
      </c>
      <c r="L41" s="508">
        <v>0</v>
      </c>
    </row>
    <row r="42" spans="1:12">
      <c r="A42" s="509" t="s">
        <v>272</v>
      </c>
      <c r="B42" s="512">
        <f>B41-$D$6</f>
        <v>25026.880000000001</v>
      </c>
      <c r="F42" s="508">
        <f t="shared" si="10"/>
        <v>58546.744292783173</v>
      </c>
      <c r="G42" s="508">
        <f t="shared" si="11"/>
        <v>38.672499999999999</v>
      </c>
      <c r="H42" s="508">
        <f t="shared" ref="H42:H51" si="13">H41-$H$6</f>
        <v>514.99999000000003</v>
      </c>
      <c r="I42" s="508">
        <f t="shared" si="12"/>
        <v>174.90866</v>
      </c>
      <c r="J42" s="508">
        <v>0</v>
      </c>
      <c r="L42" s="508">
        <v>0</v>
      </c>
    </row>
    <row r="43" spans="1:12">
      <c r="A43" s="509" t="s">
        <v>273</v>
      </c>
      <c r="B43" s="512">
        <f>B42-$D$6</f>
        <v>25006.012000000002</v>
      </c>
      <c r="D43" s="513"/>
      <c r="F43" s="508">
        <f t="shared" si="10"/>
        <v>58263.240207254676</v>
      </c>
      <c r="G43" s="508">
        <f t="shared" si="11"/>
        <v>37.685600000000001</v>
      </c>
      <c r="H43" s="508">
        <f t="shared" si="13"/>
        <v>506.27117000000004</v>
      </c>
      <c r="I43" s="508">
        <f t="shared" si="12"/>
        <v>171.89299</v>
      </c>
      <c r="J43" s="508">
        <v>0</v>
      </c>
      <c r="L43" s="508">
        <v>0</v>
      </c>
    </row>
    <row r="44" spans="1:12">
      <c r="A44" s="509" t="s">
        <v>274</v>
      </c>
      <c r="B44" s="512">
        <f>B43-$D$6</f>
        <v>24985.144000000004</v>
      </c>
      <c r="D44" s="513"/>
      <c r="F44" s="508">
        <f t="shared" si="10"/>
        <v>57979.736121726179</v>
      </c>
      <c r="G44" s="508">
        <f t="shared" si="11"/>
        <v>36.698700000000002</v>
      </c>
      <c r="H44" s="508">
        <f t="shared" si="13"/>
        <v>497.54235000000006</v>
      </c>
      <c r="I44" s="508">
        <f t="shared" si="12"/>
        <v>168.87732</v>
      </c>
      <c r="J44" s="508">
        <v>11395.297399999999</v>
      </c>
      <c r="L44" s="508">
        <v>12111.53997</v>
      </c>
    </row>
    <row r="45" spans="1:12">
      <c r="A45" s="509" t="s">
        <v>275</v>
      </c>
      <c r="B45" s="512">
        <f>B44-$E$6</f>
        <v>24964.618000000002</v>
      </c>
      <c r="F45" s="508">
        <f t="shared" si="10"/>
        <v>57696.232036197682</v>
      </c>
      <c r="G45" s="508">
        <f t="shared" si="11"/>
        <v>35.711800000000004</v>
      </c>
      <c r="H45" s="508">
        <f t="shared" si="13"/>
        <v>488.81353000000007</v>
      </c>
      <c r="I45" s="508">
        <f t="shared" si="12"/>
        <v>165.86165</v>
      </c>
      <c r="J45" s="508">
        <f t="shared" ref="J45:J51" si="14">J44-$J$6</f>
        <v>11280.587829999999</v>
      </c>
      <c r="L45" s="508">
        <f>L44-$L$6</f>
        <v>12010.61047</v>
      </c>
    </row>
    <row r="46" spans="1:12">
      <c r="A46" s="509" t="s">
        <v>276</v>
      </c>
      <c r="B46" s="512">
        <f t="shared" ref="B46:B51" si="15">B45-$E$6</f>
        <v>24944.092000000001</v>
      </c>
      <c r="F46" s="508">
        <f t="shared" si="10"/>
        <v>57412.727950669185</v>
      </c>
      <c r="G46" s="508">
        <f t="shared" si="11"/>
        <v>34.724900000000005</v>
      </c>
      <c r="H46" s="508">
        <f t="shared" si="13"/>
        <v>480.08471000000009</v>
      </c>
      <c r="I46" s="508">
        <f t="shared" si="12"/>
        <v>162.84598</v>
      </c>
      <c r="J46" s="508">
        <f t="shared" si="14"/>
        <v>11165.878259999998</v>
      </c>
      <c r="L46" s="508">
        <f t="shared" ref="L46:L51" si="16">L45-$L$6</f>
        <v>11909.680969999999</v>
      </c>
    </row>
    <row r="47" spans="1:12">
      <c r="A47" s="509" t="s">
        <v>277</v>
      </c>
      <c r="B47" s="512">
        <f t="shared" si="15"/>
        <v>24923.565999999999</v>
      </c>
      <c r="F47" s="508">
        <f t="shared" si="10"/>
        <v>57129.223865140688</v>
      </c>
      <c r="G47" s="508">
        <f t="shared" si="11"/>
        <v>33.738000000000007</v>
      </c>
      <c r="H47" s="508">
        <f t="shared" si="13"/>
        <v>471.3558900000001</v>
      </c>
      <c r="I47" s="508">
        <f t="shared" si="12"/>
        <v>159.83031</v>
      </c>
      <c r="J47" s="508">
        <f t="shared" si="14"/>
        <v>11051.168689999997</v>
      </c>
      <c r="L47" s="508">
        <f t="shared" si="16"/>
        <v>11808.751469999999</v>
      </c>
    </row>
    <row r="48" spans="1:12">
      <c r="A48" s="509" t="s">
        <v>278</v>
      </c>
      <c r="B48" s="512">
        <f t="shared" si="15"/>
        <v>24903.039999999997</v>
      </c>
      <c r="F48" s="508">
        <f t="shared" si="10"/>
        <v>56845.719779612191</v>
      </c>
      <c r="G48" s="508">
        <f t="shared" si="11"/>
        <v>32.751100000000008</v>
      </c>
      <c r="H48" s="508">
        <f t="shared" si="13"/>
        <v>462.62707000000012</v>
      </c>
      <c r="I48" s="508">
        <f t="shared" si="12"/>
        <v>156.81464</v>
      </c>
      <c r="J48" s="508">
        <f t="shared" si="14"/>
        <v>10936.459119999996</v>
      </c>
      <c r="L48" s="508">
        <f t="shared" si="16"/>
        <v>11707.821969999999</v>
      </c>
    </row>
    <row r="49" spans="1:12">
      <c r="A49" s="509" t="s">
        <v>279</v>
      </c>
      <c r="B49" s="512">
        <f t="shared" si="15"/>
        <v>24882.513999999996</v>
      </c>
      <c r="F49" s="508">
        <f t="shared" si="10"/>
        <v>56562.215694083694</v>
      </c>
      <c r="G49" s="508">
        <f t="shared" si="11"/>
        <v>31.76420000000001</v>
      </c>
      <c r="H49" s="508">
        <f t="shared" si="13"/>
        <v>453.89825000000013</v>
      </c>
      <c r="I49" s="508">
        <f t="shared" si="12"/>
        <v>153.79897</v>
      </c>
      <c r="J49" s="508">
        <f t="shared" si="14"/>
        <v>10821.749549999995</v>
      </c>
      <c r="L49" s="508">
        <f t="shared" si="16"/>
        <v>11606.892469999999</v>
      </c>
    </row>
    <row r="50" spans="1:12">
      <c r="A50" s="509" t="s">
        <v>256</v>
      </c>
      <c r="B50" s="512">
        <f t="shared" si="15"/>
        <v>24861.987999999994</v>
      </c>
      <c r="F50" s="508">
        <f t="shared" si="10"/>
        <v>56278.711608555197</v>
      </c>
      <c r="G50" s="508">
        <f t="shared" si="11"/>
        <v>30.777300000000011</v>
      </c>
      <c r="H50" s="508">
        <f t="shared" si="13"/>
        <v>445.16943000000015</v>
      </c>
      <c r="I50" s="508">
        <f t="shared" si="12"/>
        <v>150.7833</v>
      </c>
      <c r="J50" s="508">
        <f t="shared" si="14"/>
        <v>10707.039979999994</v>
      </c>
      <c r="L50" s="508">
        <f t="shared" si="16"/>
        <v>11505.962969999999</v>
      </c>
    </row>
    <row r="51" spans="1:12" ht="15.75">
      <c r="A51" s="509" t="s">
        <v>257</v>
      </c>
      <c r="B51" s="512">
        <f t="shared" si="15"/>
        <v>24841.461999999992</v>
      </c>
      <c r="F51" s="508">
        <f t="shared" si="10"/>
        <v>55995.2075230267</v>
      </c>
      <c r="G51" s="508">
        <f t="shared" si="11"/>
        <v>29.790400000000012</v>
      </c>
      <c r="H51" s="508">
        <f t="shared" si="13"/>
        <v>436.44061000000016</v>
      </c>
      <c r="I51" s="508">
        <f t="shared" si="12"/>
        <v>147.76763</v>
      </c>
      <c r="J51" s="508">
        <f t="shared" si="14"/>
        <v>10592.330409999993</v>
      </c>
      <c r="L51" s="508">
        <f t="shared" si="16"/>
        <v>11405.033469999998</v>
      </c>
    </row>
    <row r="52" spans="1:12" ht="15.75">
      <c r="A52" s="509" t="s">
        <v>258</v>
      </c>
      <c r="B52" s="508">
        <f>(B39+B40+B41+B42)/4</f>
        <v>25356.707875</v>
      </c>
      <c r="F52" s="508">
        <f>(F39+F40+F41+F42)/4</f>
        <v>58972.000421075914</v>
      </c>
      <c r="G52" s="508">
        <f>(G39+G40+G41+G42)/4</f>
        <v>40.152850000000001</v>
      </c>
      <c r="H52" s="508">
        <f>(H39+H40+H41+H42)/4</f>
        <v>259.68220000000002</v>
      </c>
      <c r="I52" s="508">
        <f>(I39+I40+I41+I42)/4</f>
        <v>133.44324749999998</v>
      </c>
      <c r="J52" s="508">
        <f>(J39+J40+J41+J42)/4</f>
        <v>0</v>
      </c>
      <c r="L52" s="508">
        <f>(L39+L40+L41+L42)/4</f>
        <v>0</v>
      </c>
    </row>
    <row r="53" spans="1:12" ht="28.5">
      <c r="A53" s="509" t="s">
        <v>259</v>
      </c>
      <c r="B53" s="508">
        <f>SUM(B39:B45)/7</f>
        <v>25197.515071428574</v>
      </c>
      <c r="F53" s="508">
        <f>SUM(F39:F45)/7</f>
        <v>58546.744292783165</v>
      </c>
      <c r="G53" s="508">
        <f>SUM(G39:G45)/7</f>
        <v>38.672499999999999</v>
      </c>
      <c r="H53" s="508">
        <f>SUM(H39:H45)/7</f>
        <v>361.62226428571427</v>
      </c>
      <c r="I53" s="508">
        <f>SUM(I39:I45)/7</f>
        <v>148.62927857142859</v>
      </c>
      <c r="J53" s="508">
        <f>SUM(J39:J45)/7</f>
        <v>3239.4121757142857</v>
      </c>
      <c r="L53" s="508">
        <f>SUM(L39:L45)/7</f>
        <v>3446.0214914285712</v>
      </c>
    </row>
    <row r="54" spans="1:12" ht="28.5">
      <c r="A54" s="509" t="s">
        <v>260</v>
      </c>
      <c r="B54" s="508">
        <f>SUM(B39:B48)/10</f>
        <v>25115.33035</v>
      </c>
      <c r="F54" s="508">
        <f>SUM(F39:F48)/10</f>
        <v>58121.488164490416</v>
      </c>
      <c r="G54" s="508">
        <f>SUM(G39:G48)/10</f>
        <v>37.192149999999998</v>
      </c>
      <c r="H54" s="508">
        <f>SUM(H39:H48)/10</f>
        <v>394.54235200000005</v>
      </c>
      <c r="I54" s="508">
        <f>SUM(I39:I48)/10</f>
        <v>151.98958800000003</v>
      </c>
      <c r="J54" s="508">
        <f>SUM(J39:J48)/10</f>
        <v>5582.9391299999988</v>
      </c>
      <c r="L54" s="508">
        <f>SUM(L39:L48)/10</f>
        <v>5954.8404849999997</v>
      </c>
    </row>
    <row r="55" spans="1:12" ht="15.75">
      <c r="A55" s="514" t="s">
        <v>261</v>
      </c>
      <c r="B55" s="508">
        <f>B52*0.022*0.25</f>
        <v>139.4618933125</v>
      </c>
      <c r="F55" s="508">
        <f t="shared" ref="F55:J57" si="17">F52*0.022*0.25</f>
        <v>324.34600231591753</v>
      </c>
      <c r="G55" s="508">
        <f t="shared" si="17"/>
        <v>0.22084067499999999</v>
      </c>
      <c r="H55" s="508">
        <f t="shared" si="17"/>
        <v>1.4282521000000001</v>
      </c>
      <c r="I55" s="508">
        <f t="shared" si="17"/>
        <v>0.73393786124999982</v>
      </c>
      <c r="J55" s="508">
        <f t="shared" si="17"/>
        <v>0</v>
      </c>
      <c r="L55" s="508">
        <f>L52*0.022*0.25</f>
        <v>0</v>
      </c>
    </row>
    <row r="56" spans="1:12" ht="15.75">
      <c r="A56" s="514" t="s">
        <v>262</v>
      </c>
      <c r="B56" s="508">
        <f>B53*0.022*0.25</f>
        <v>138.58633289285714</v>
      </c>
      <c r="F56" s="508">
        <f t="shared" si="17"/>
        <v>322.00709361030738</v>
      </c>
      <c r="G56" s="508">
        <f t="shared" si="17"/>
        <v>0.21269874999999999</v>
      </c>
      <c r="H56" s="508">
        <f t="shared" si="17"/>
        <v>1.9889224535714283</v>
      </c>
      <c r="I56" s="508">
        <f t="shared" si="17"/>
        <v>0.81746103214285715</v>
      </c>
      <c r="J56" s="508">
        <f t="shared" si="17"/>
        <v>17.81676696642857</v>
      </c>
      <c r="L56" s="508">
        <f>L53*0.022*0.25</f>
        <v>18.953118202857141</v>
      </c>
    </row>
    <row r="57" spans="1:12" ht="15.75">
      <c r="A57" s="514" t="s">
        <v>263</v>
      </c>
      <c r="B57" s="508">
        <f>B54*0.022*0.25</f>
        <v>138.13431692499998</v>
      </c>
      <c r="F57" s="508">
        <f t="shared" si="17"/>
        <v>319.66818490469728</v>
      </c>
      <c r="G57" s="508">
        <f t="shared" si="17"/>
        <v>0.20455682499999997</v>
      </c>
      <c r="H57" s="508">
        <f t="shared" si="17"/>
        <v>2.1699829360000003</v>
      </c>
      <c r="I57" s="508">
        <f t="shared" si="17"/>
        <v>0.83594273400000008</v>
      </c>
      <c r="J57" s="508">
        <f t="shared" si="17"/>
        <v>30.706165214999992</v>
      </c>
      <c r="L57" s="508">
        <f>L54*0.022*0.25</f>
        <v>32.751622667499994</v>
      </c>
    </row>
    <row r="58" spans="1:12" ht="15.75">
      <c r="A58" s="514" t="s">
        <v>264</v>
      </c>
      <c r="B58" s="503">
        <f>B38*0.022</f>
        <v>551.25106807692305</v>
      </c>
      <c r="F58" s="515">
        <f>F38*0.022</f>
        <v>1269.3171047963488</v>
      </c>
      <c r="G58" s="515">
        <f>G38*0.022</f>
        <v>0.78565960000000001</v>
      </c>
      <c r="H58" s="515">
        <f>H38*0.022</f>
        <v>8.936961524615386</v>
      </c>
      <c r="I58" s="515">
        <f>I38*0.022</f>
        <v>3.337646704615385</v>
      </c>
      <c r="J58" s="515">
        <f>J38*0.022</f>
        <v>148.83932671384608</v>
      </c>
      <c r="L58" s="515">
        <f>L38*0.022</f>
        <v>159.18911251692305</v>
      </c>
    </row>
    <row r="59" spans="1:12" ht="15.75">
      <c r="A59" s="514" t="s">
        <v>265</v>
      </c>
      <c r="B59" s="508">
        <f>B58-(B55+B56+B57)</f>
        <v>135.06852494656596</v>
      </c>
      <c r="F59" s="508">
        <f>F58-(F55+F56+F57)</f>
        <v>303.29582396542651</v>
      </c>
      <c r="G59" s="508">
        <f>G58-(G55+G56+G57)</f>
        <v>0.14756335000000009</v>
      </c>
      <c r="H59" s="508">
        <f>H58-(H55+H56+H57)</f>
        <v>3.3498040350439577</v>
      </c>
      <c r="I59" s="508">
        <f>I58-(I55+I56+I57)</f>
        <v>0.95030507722252811</v>
      </c>
      <c r="J59" s="508">
        <f>J58-(J55+J56+J57)</f>
        <v>100.31639453241752</v>
      </c>
      <c r="L59" s="508">
        <f>L58-(L55+L56+L57)</f>
        <v>107.4843716465659</v>
      </c>
    </row>
    <row r="62" spans="1:12" ht="15.75">
      <c r="A62" s="495" t="s">
        <v>280</v>
      </c>
      <c r="B62" s="495"/>
      <c r="C62" s="495"/>
      <c r="D62" s="495"/>
      <c r="J62" s="494" t="s">
        <v>8</v>
      </c>
    </row>
    <row r="63" spans="1:12">
      <c r="A63" s="493"/>
      <c r="B63" s="493"/>
      <c r="C63" s="493"/>
      <c r="D63" s="493"/>
      <c r="E63" s="493"/>
      <c r="F63" s="496" t="s">
        <v>234</v>
      </c>
      <c r="G63" s="496" t="s">
        <v>235</v>
      </c>
      <c r="H63" s="699" t="s">
        <v>236</v>
      </c>
      <c r="I63" s="699"/>
      <c r="J63" s="699"/>
      <c r="L63" s="700" t="s">
        <v>237</v>
      </c>
    </row>
    <row r="64" spans="1:12" hidden="1">
      <c r="A64" s="497" t="s">
        <v>238</v>
      </c>
      <c r="B64" s="498">
        <v>26026.277999999998</v>
      </c>
      <c r="L64" s="701"/>
    </row>
    <row r="65" spans="1:12" hidden="1">
      <c r="A65" s="499" t="s">
        <v>239</v>
      </c>
      <c r="B65" s="500">
        <v>5026.83</v>
      </c>
      <c r="F65" s="501"/>
      <c r="L65" s="701"/>
    </row>
    <row r="66" spans="1:12">
      <c r="A66" s="502"/>
      <c r="B66" s="503"/>
      <c r="C66" s="493"/>
      <c r="D66" s="493"/>
      <c r="E66" s="493"/>
      <c r="F66" s="493"/>
      <c r="G66" s="493"/>
      <c r="H66" s="504" t="s">
        <v>240</v>
      </c>
      <c r="I66" s="504" t="s">
        <v>241</v>
      </c>
      <c r="J66" s="504" t="s">
        <v>242</v>
      </c>
      <c r="L66" s="702"/>
    </row>
    <row r="67" spans="1:12">
      <c r="A67" s="497" t="s">
        <v>243</v>
      </c>
      <c r="B67" s="498">
        <f>B65/12</f>
        <v>418.90249999999997</v>
      </c>
      <c r="C67">
        <v>0</v>
      </c>
      <c r="D67">
        <v>20.867999999999999</v>
      </c>
      <c r="E67" s="505">
        <v>20.526</v>
      </c>
      <c r="F67" s="506">
        <f>'[3]АМ-ЦИЯ'!AW374</f>
        <v>280.12497719516375</v>
      </c>
      <c r="G67" s="507">
        <f>986.9/1000</f>
        <v>0.9869</v>
      </c>
      <c r="H67" s="507">
        <f>2.68362+6.0452</f>
        <v>8.7288200000000007</v>
      </c>
      <c r="I67" s="507">
        <v>3.0156700000000001</v>
      </c>
      <c r="J67" s="508">
        <v>114.70957</v>
      </c>
      <c r="L67" s="508">
        <v>100.9295</v>
      </c>
    </row>
    <row r="68" spans="1:12" ht="15.75">
      <c r="A68" s="509" t="s">
        <v>244</v>
      </c>
      <c r="B68" s="508">
        <f>(SUM(B69:B81))/13</f>
        <v>25056.86673076923</v>
      </c>
      <c r="F68" s="508">
        <f>(SUM(F69:F81))/13</f>
        <v>54314.457659855718</v>
      </c>
      <c r="G68" s="508">
        <f>(SUM(G69:G81))/13</f>
        <v>35.711800000000004</v>
      </c>
      <c r="H68" s="508">
        <f>(SUM(H69:H81))/13</f>
        <v>406.22552384615392</v>
      </c>
      <c r="I68" s="508">
        <f>(SUM(I69:I81))/13</f>
        <v>151.71121384615387</v>
      </c>
      <c r="J68" s="508">
        <f>(SUM(J69:J81))/13</f>
        <v>6765.4239415384591</v>
      </c>
      <c r="L68" s="508">
        <f>(SUM(L69:L81))/13</f>
        <v>7235.8687507692293</v>
      </c>
    </row>
    <row r="69" spans="1:12">
      <c r="A69" s="509" t="s">
        <v>281</v>
      </c>
      <c r="B69" s="510">
        <v>25885.553</v>
      </c>
      <c r="F69" s="511">
        <f>'[3]АМ-ЦИЯ'!AV371/1000</f>
        <v>55995.207523026707</v>
      </c>
      <c r="G69" s="508">
        <f>41633.2/1000</f>
        <v>41.633199999999995</v>
      </c>
      <c r="H69" s="508">
        <v>0</v>
      </c>
      <c r="I69" s="508">
        <v>0</v>
      </c>
      <c r="J69" s="508">
        <v>0</v>
      </c>
      <c r="L69" s="508">
        <v>0</v>
      </c>
    </row>
    <row r="70" spans="1:12">
      <c r="A70" s="509" t="s">
        <v>282</v>
      </c>
      <c r="B70" s="512">
        <f>B69-$B$6</f>
        <v>25466.6505</v>
      </c>
      <c r="F70" s="508">
        <f t="shared" ref="F70:F81" si="18">F69-$F$67</f>
        <v>55715.082545831545</v>
      </c>
      <c r="G70" s="508">
        <f>G69-$G$6</f>
        <v>40.646299999999997</v>
      </c>
      <c r="H70" s="508">
        <v>0</v>
      </c>
      <c r="I70" s="508">
        <v>180.94</v>
      </c>
      <c r="J70" s="508">
        <v>0</v>
      </c>
      <c r="L70" s="508">
        <v>0</v>
      </c>
    </row>
    <row r="71" spans="1:12">
      <c r="A71" s="509" t="s">
        <v>283</v>
      </c>
      <c r="B71" s="512">
        <f>B70-$B$6</f>
        <v>25047.748</v>
      </c>
      <c r="F71" s="508">
        <f t="shared" si="18"/>
        <v>55434.957568636382</v>
      </c>
      <c r="G71" s="508">
        <f t="shared" ref="G71:G81" si="19">G70-$G$6</f>
        <v>39.659399999999998</v>
      </c>
      <c r="H71" s="508">
        <f>161.01695+362.71186</f>
        <v>523.72881000000007</v>
      </c>
      <c r="I71" s="508">
        <f t="shared" ref="I71:I81" si="20">I70-$I$6</f>
        <v>177.92433</v>
      </c>
      <c r="J71" s="508">
        <v>0</v>
      </c>
      <c r="L71" s="508">
        <v>0</v>
      </c>
    </row>
    <row r="72" spans="1:12">
      <c r="A72" s="509" t="s">
        <v>272</v>
      </c>
      <c r="B72" s="512">
        <f>B71-$D$6</f>
        <v>25026.880000000001</v>
      </c>
      <c r="F72" s="508">
        <f t="shared" si="18"/>
        <v>55154.83259144122</v>
      </c>
      <c r="G72" s="508">
        <f t="shared" si="19"/>
        <v>38.672499999999999</v>
      </c>
      <c r="H72" s="508">
        <f t="shared" ref="H72:H81" si="21">H71-$H$6</f>
        <v>514.99999000000003</v>
      </c>
      <c r="I72" s="508">
        <f t="shared" si="20"/>
        <v>174.90866</v>
      </c>
      <c r="J72" s="508">
        <v>0</v>
      </c>
      <c r="L72" s="508">
        <v>0</v>
      </c>
    </row>
    <row r="73" spans="1:12">
      <c r="A73" s="509" t="s">
        <v>273</v>
      </c>
      <c r="B73" s="512">
        <f>B72-$D$6</f>
        <v>25006.012000000002</v>
      </c>
      <c r="D73" s="513"/>
      <c r="F73" s="508">
        <f t="shared" si="18"/>
        <v>54874.707614246057</v>
      </c>
      <c r="G73" s="508">
        <f t="shared" si="19"/>
        <v>37.685600000000001</v>
      </c>
      <c r="H73" s="508">
        <f t="shared" si="21"/>
        <v>506.27117000000004</v>
      </c>
      <c r="I73" s="508">
        <f t="shared" si="20"/>
        <v>171.89299</v>
      </c>
      <c r="J73" s="508">
        <v>0</v>
      </c>
      <c r="L73" s="508">
        <v>0</v>
      </c>
    </row>
    <row r="74" spans="1:12">
      <c r="A74" s="509" t="s">
        <v>274</v>
      </c>
      <c r="B74" s="512">
        <f>B73-$D$6</f>
        <v>24985.144000000004</v>
      </c>
      <c r="D74" s="513"/>
      <c r="F74" s="508">
        <f t="shared" si="18"/>
        <v>54594.582637050895</v>
      </c>
      <c r="G74" s="508">
        <f t="shared" si="19"/>
        <v>36.698700000000002</v>
      </c>
      <c r="H74" s="508">
        <f t="shared" si="21"/>
        <v>497.54235000000006</v>
      </c>
      <c r="I74" s="508">
        <f t="shared" si="20"/>
        <v>168.87732</v>
      </c>
      <c r="J74" s="508">
        <v>11395.297399999999</v>
      </c>
      <c r="L74" s="508">
        <v>12111.53997</v>
      </c>
    </row>
    <row r="75" spans="1:12">
      <c r="A75" s="509" t="s">
        <v>275</v>
      </c>
      <c r="B75" s="512">
        <f>B74-$E$6</f>
        <v>24964.618000000002</v>
      </c>
      <c r="F75" s="508">
        <f t="shared" si="18"/>
        <v>54314.457659855732</v>
      </c>
      <c r="G75" s="508">
        <f t="shared" si="19"/>
        <v>35.711800000000004</v>
      </c>
      <c r="H75" s="508">
        <f t="shared" si="21"/>
        <v>488.81353000000007</v>
      </c>
      <c r="I75" s="508">
        <f t="shared" si="20"/>
        <v>165.86165</v>
      </c>
      <c r="J75" s="508">
        <f t="shared" ref="J75:J81" si="22">J74-$J$6</f>
        <v>11280.587829999999</v>
      </c>
      <c r="L75" s="508">
        <f>L74-$L$6</f>
        <v>12010.61047</v>
      </c>
    </row>
    <row r="76" spans="1:12">
      <c r="A76" s="509" t="s">
        <v>276</v>
      </c>
      <c r="B76" s="512">
        <f t="shared" ref="B76:B81" si="23">B75-$E$6</f>
        <v>24944.092000000001</v>
      </c>
      <c r="F76" s="508">
        <f t="shared" si="18"/>
        <v>54034.33268266057</v>
      </c>
      <c r="G76" s="508">
        <f t="shared" si="19"/>
        <v>34.724900000000005</v>
      </c>
      <c r="H76" s="508">
        <f t="shared" si="21"/>
        <v>480.08471000000009</v>
      </c>
      <c r="I76" s="508">
        <f t="shared" si="20"/>
        <v>162.84598</v>
      </c>
      <c r="J76" s="508">
        <f t="shared" si="22"/>
        <v>11165.878259999998</v>
      </c>
      <c r="L76" s="508">
        <f t="shared" ref="L76:L81" si="24">L75-$L$6</f>
        <v>11909.680969999999</v>
      </c>
    </row>
    <row r="77" spans="1:12">
      <c r="A77" s="509" t="s">
        <v>277</v>
      </c>
      <c r="B77" s="512">
        <f t="shared" si="23"/>
        <v>24923.565999999999</v>
      </c>
      <c r="F77" s="508">
        <f t="shared" si="18"/>
        <v>53754.207705465407</v>
      </c>
      <c r="G77" s="508">
        <f t="shared" si="19"/>
        <v>33.738000000000007</v>
      </c>
      <c r="H77" s="508">
        <f t="shared" si="21"/>
        <v>471.3558900000001</v>
      </c>
      <c r="I77" s="508">
        <f t="shared" si="20"/>
        <v>159.83031</v>
      </c>
      <c r="J77" s="508">
        <f t="shared" si="22"/>
        <v>11051.168689999997</v>
      </c>
      <c r="L77" s="508">
        <f t="shared" si="24"/>
        <v>11808.751469999999</v>
      </c>
    </row>
    <row r="78" spans="1:12">
      <c r="A78" s="509" t="s">
        <v>278</v>
      </c>
      <c r="B78" s="512">
        <f t="shared" si="23"/>
        <v>24903.039999999997</v>
      </c>
      <c r="F78" s="508">
        <f t="shared" si="18"/>
        <v>53474.082728270245</v>
      </c>
      <c r="G78" s="508">
        <f t="shared" si="19"/>
        <v>32.751100000000008</v>
      </c>
      <c r="H78" s="508">
        <f t="shared" si="21"/>
        <v>462.62707000000012</v>
      </c>
      <c r="I78" s="508">
        <f t="shared" si="20"/>
        <v>156.81464</v>
      </c>
      <c r="J78" s="508">
        <f t="shared" si="22"/>
        <v>10936.459119999996</v>
      </c>
      <c r="L78" s="508">
        <f t="shared" si="24"/>
        <v>11707.821969999999</v>
      </c>
    </row>
    <row r="79" spans="1:12">
      <c r="A79" s="509" t="s">
        <v>279</v>
      </c>
      <c r="B79" s="512">
        <f t="shared" si="23"/>
        <v>24882.513999999996</v>
      </c>
      <c r="F79" s="508">
        <f t="shared" si="18"/>
        <v>53193.957751075082</v>
      </c>
      <c r="G79" s="508">
        <f t="shared" si="19"/>
        <v>31.76420000000001</v>
      </c>
      <c r="H79" s="508">
        <f t="shared" si="21"/>
        <v>453.89825000000013</v>
      </c>
      <c r="I79" s="508">
        <f t="shared" si="20"/>
        <v>153.79897</v>
      </c>
      <c r="J79" s="508">
        <f t="shared" si="22"/>
        <v>10821.749549999995</v>
      </c>
      <c r="L79" s="508">
        <f t="shared" si="24"/>
        <v>11606.892469999999</v>
      </c>
    </row>
    <row r="80" spans="1:12">
      <c r="A80" s="509" t="s">
        <v>256</v>
      </c>
      <c r="B80" s="512">
        <f t="shared" si="23"/>
        <v>24861.987999999994</v>
      </c>
      <c r="F80" s="508">
        <f t="shared" si="18"/>
        <v>52913.83277387992</v>
      </c>
      <c r="G80" s="508">
        <f t="shared" si="19"/>
        <v>30.777300000000011</v>
      </c>
      <c r="H80" s="508">
        <f t="shared" si="21"/>
        <v>445.16943000000015</v>
      </c>
      <c r="I80" s="508">
        <f t="shared" si="20"/>
        <v>150.7833</v>
      </c>
      <c r="J80" s="508">
        <f t="shared" si="22"/>
        <v>10707.039979999994</v>
      </c>
      <c r="L80" s="508">
        <f t="shared" si="24"/>
        <v>11505.962969999999</v>
      </c>
    </row>
    <row r="81" spans="1:12" ht="15.75">
      <c r="A81" s="509" t="s">
        <v>257</v>
      </c>
      <c r="B81" s="512">
        <f t="shared" si="23"/>
        <v>24841.461999999992</v>
      </c>
      <c r="F81" s="508">
        <f t="shared" si="18"/>
        <v>52633.707796684757</v>
      </c>
      <c r="G81" s="508">
        <f t="shared" si="19"/>
        <v>29.790400000000012</v>
      </c>
      <c r="H81" s="508">
        <f t="shared" si="21"/>
        <v>436.44061000000016</v>
      </c>
      <c r="I81" s="508">
        <f t="shared" si="20"/>
        <v>147.76763</v>
      </c>
      <c r="J81" s="508">
        <f t="shared" si="22"/>
        <v>10592.330409999993</v>
      </c>
      <c r="L81" s="508">
        <f t="shared" si="24"/>
        <v>11405.033469999998</v>
      </c>
    </row>
    <row r="82" spans="1:12" ht="15.75">
      <c r="A82" s="509" t="s">
        <v>258</v>
      </c>
      <c r="B82" s="508">
        <f>(B69+B70+B71+B72)/4</f>
        <v>25356.707875</v>
      </c>
      <c r="F82" s="508">
        <f>(F69+F70+F71+F72)/4</f>
        <v>55575.020057233967</v>
      </c>
      <c r="G82" s="508">
        <f>(G69+G70+G71+G72)/4</f>
        <v>40.152850000000001</v>
      </c>
      <c r="H82" s="508">
        <f>(H69+H70+H71+H72)/4</f>
        <v>259.68220000000002</v>
      </c>
      <c r="I82" s="508">
        <f>(I69+I70+I71+I72)/4</f>
        <v>133.44324749999998</v>
      </c>
      <c r="J82" s="508">
        <f>(J69+J70+J71+J72)/4</f>
        <v>0</v>
      </c>
      <c r="L82" s="508">
        <f>(L69+L70+L71+L72)/4</f>
        <v>0</v>
      </c>
    </row>
    <row r="83" spans="1:12" ht="28.5">
      <c r="A83" s="509" t="s">
        <v>259</v>
      </c>
      <c r="B83" s="508">
        <f>SUM(B69:B75)/7</f>
        <v>25197.515071428574</v>
      </c>
      <c r="F83" s="508">
        <f>SUM(F69:F75)/7</f>
        <v>55154.83259144122</v>
      </c>
      <c r="G83" s="508">
        <f>SUM(G69:G75)/7</f>
        <v>38.672499999999999</v>
      </c>
      <c r="H83" s="508">
        <f>SUM(H69:H75)/7</f>
        <v>361.62226428571427</v>
      </c>
      <c r="I83" s="508">
        <f>SUM(I69:I75)/7</f>
        <v>148.62927857142859</v>
      </c>
      <c r="J83" s="508">
        <f>SUM(J69:J75)/7</f>
        <v>3239.4121757142857</v>
      </c>
      <c r="L83" s="508">
        <f>SUM(L69:L75)/7</f>
        <v>3446.0214914285712</v>
      </c>
    </row>
    <row r="84" spans="1:12" ht="28.5">
      <c r="A84" s="509" t="s">
        <v>260</v>
      </c>
      <c r="B84" s="508">
        <f>SUM(B69:B78)/10</f>
        <v>25115.33035</v>
      </c>
      <c r="F84" s="508">
        <f>SUM(F69:F78)/10</f>
        <v>54734.645125648472</v>
      </c>
      <c r="G84" s="508">
        <f>SUM(G69:G78)/10</f>
        <v>37.192149999999998</v>
      </c>
      <c r="H84" s="508">
        <f>SUM(H69:H78)/10</f>
        <v>394.54235200000005</v>
      </c>
      <c r="I84" s="508">
        <f>SUM(I69:I78)/10</f>
        <v>151.98958800000003</v>
      </c>
      <c r="J84" s="508">
        <f>SUM(J69:J78)/10</f>
        <v>5582.9391299999988</v>
      </c>
      <c r="L84" s="508">
        <f>SUM(L69:L78)/10</f>
        <v>5954.8404849999997</v>
      </c>
    </row>
    <row r="85" spans="1:12" ht="15.75">
      <c r="A85" s="514" t="s">
        <v>261</v>
      </c>
      <c r="B85" s="508">
        <f>B82*0.022*0.25</f>
        <v>139.4618933125</v>
      </c>
      <c r="F85" s="508">
        <f t="shared" ref="F85:J87" si="25">F82*0.022*0.25</f>
        <v>305.66261031478678</v>
      </c>
      <c r="G85" s="508">
        <f t="shared" si="25"/>
        <v>0.22084067499999999</v>
      </c>
      <c r="H85" s="508">
        <f t="shared" si="25"/>
        <v>1.4282521000000001</v>
      </c>
      <c r="I85" s="508">
        <f t="shared" si="25"/>
        <v>0.73393786124999982</v>
      </c>
      <c r="J85" s="508">
        <f t="shared" si="25"/>
        <v>0</v>
      </c>
      <c r="L85" s="508">
        <f>L82*0.022*0.25</f>
        <v>0</v>
      </c>
    </row>
    <row r="86" spans="1:12" ht="15.75">
      <c r="A86" s="514" t="s">
        <v>262</v>
      </c>
      <c r="B86" s="508">
        <f>B83*0.022*0.25</f>
        <v>138.58633289285714</v>
      </c>
      <c r="F86" s="508">
        <f t="shared" si="25"/>
        <v>303.35157925292668</v>
      </c>
      <c r="G86" s="508">
        <f t="shared" si="25"/>
        <v>0.21269874999999999</v>
      </c>
      <c r="H86" s="508">
        <f t="shared" si="25"/>
        <v>1.9889224535714283</v>
      </c>
      <c r="I86" s="508">
        <f t="shared" si="25"/>
        <v>0.81746103214285715</v>
      </c>
      <c r="J86" s="508">
        <f t="shared" si="25"/>
        <v>17.81676696642857</v>
      </c>
      <c r="L86" s="508">
        <f>L83*0.022*0.25</f>
        <v>18.953118202857141</v>
      </c>
    </row>
    <row r="87" spans="1:12" ht="15.75">
      <c r="A87" s="514" t="s">
        <v>263</v>
      </c>
      <c r="B87" s="508">
        <f>B84*0.022*0.25</f>
        <v>138.13431692499998</v>
      </c>
      <c r="F87" s="508">
        <f t="shared" si="25"/>
        <v>301.04054819106659</v>
      </c>
      <c r="G87" s="508">
        <f t="shared" si="25"/>
        <v>0.20455682499999997</v>
      </c>
      <c r="H87" s="508">
        <f t="shared" si="25"/>
        <v>2.1699829360000003</v>
      </c>
      <c r="I87" s="508">
        <f t="shared" si="25"/>
        <v>0.83594273400000008</v>
      </c>
      <c r="J87" s="508">
        <f t="shared" si="25"/>
        <v>30.706165214999992</v>
      </c>
      <c r="L87" s="508">
        <f>L84*0.022*0.25</f>
        <v>32.751622667499994</v>
      </c>
    </row>
    <row r="88" spans="1:12" ht="15.75">
      <c r="A88" s="514" t="s">
        <v>264</v>
      </c>
      <c r="B88" s="503">
        <f>B68*0.022</f>
        <v>551.25106807692305</v>
      </c>
      <c r="F88" s="515">
        <f>F68*0.022</f>
        <v>1194.9180685168258</v>
      </c>
      <c r="G88" s="515">
        <f>G68*0.022</f>
        <v>0.78565960000000001</v>
      </c>
      <c r="H88" s="515">
        <f>H68*0.022</f>
        <v>8.936961524615386</v>
      </c>
      <c r="I88" s="515">
        <f>I68*0.022</f>
        <v>3.337646704615385</v>
      </c>
      <c r="J88" s="515">
        <f>J68*0.022</f>
        <v>148.83932671384608</v>
      </c>
      <c r="L88" s="515">
        <f>L68*0.022</f>
        <v>159.18911251692305</v>
      </c>
    </row>
    <row r="89" spans="1:12" ht="15.75">
      <c r="A89" s="514" t="s">
        <v>265</v>
      </c>
      <c r="B89" s="508">
        <f>B88-(B85+B86+B87)</f>
        <v>135.06852494656596</v>
      </c>
      <c r="F89" s="508">
        <f>F88-(F85+F86+F87)</f>
        <v>284.86333075804578</v>
      </c>
      <c r="G89" s="508">
        <f>G88-(G85+G86+G87)</f>
        <v>0.14756335000000009</v>
      </c>
      <c r="H89" s="508">
        <f>H88-(H85+H86+H87)</f>
        <v>3.3498040350439577</v>
      </c>
      <c r="I89" s="508">
        <f>I88-(I85+I86+I87)</f>
        <v>0.95030507722252811</v>
      </c>
      <c r="J89" s="508">
        <f>J88-(J85+J86+J87)</f>
        <v>100.31639453241752</v>
      </c>
      <c r="L89" s="508">
        <f>L88-(L85+L86+L87)</f>
        <v>107.4843716465659</v>
      </c>
    </row>
    <row r="92" spans="1:12" ht="15.75">
      <c r="A92" s="495" t="s">
        <v>284</v>
      </c>
      <c r="B92" s="495"/>
      <c r="C92" s="495"/>
      <c r="D92" s="495"/>
    </row>
    <row r="93" spans="1:12">
      <c r="A93" s="493"/>
      <c r="B93" s="493"/>
      <c r="C93" s="493"/>
      <c r="D93" s="493"/>
      <c r="E93" s="493"/>
      <c r="F93" s="496" t="s">
        <v>234</v>
      </c>
    </row>
    <row r="94" spans="1:12">
      <c r="A94" s="497" t="s">
        <v>238</v>
      </c>
      <c r="B94" s="498">
        <v>26026.277999999998</v>
      </c>
    </row>
    <row r="95" spans="1:12">
      <c r="A95" s="499" t="s">
        <v>239</v>
      </c>
      <c r="B95" s="500">
        <v>5026.83</v>
      </c>
      <c r="F95" s="501"/>
    </row>
    <row r="96" spans="1:12">
      <c r="A96" s="502"/>
      <c r="B96" s="503"/>
      <c r="C96" s="493"/>
      <c r="D96" s="493"/>
      <c r="E96" s="493"/>
      <c r="F96" s="493"/>
    </row>
    <row r="97" spans="1:6">
      <c r="A97" s="497" t="s">
        <v>243</v>
      </c>
      <c r="B97" s="498">
        <f>B95/12</f>
        <v>418.90249999999997</v>
      </c>
      <c r="C97">
        <v>0</v>
      </c>
      <c r="D97">
        <v>20.867999999999999</v>
      </c>
      <c r="E97" s="505">
        <v>20.526</v>
      </c>
      <c r="F97" s="506">
        <f>'[3]АМ-ЦИЯ'!AM373</f>
        <v>276.62826482895059</v>
      </c>
    </row>
    <row r="98" spans="1:6" ht="15.75">
      <c r="A98" s="509" t="s">
        <v>244</v>
      </c>
      <c r="B98" s="508">
        <f>(SUM(B99:B111))/13</f>
        <v>25056.86673076923</v>
      </c>
      <c r="F98" s="508">
        <f>(SUM(F99:F111))/13</f>
        <v>59190.685711026301</v>
      </c>
    </row>
    <row r="99" spans="1:6">
      <c r="A99" s="509" t="s">
        <v>245</v>
      </c>
      <c r="B99" s="510">
        <v>25885.553</v>
      </c>
      <c r="F99" s="511">
        <f>'[3]АМ-ЦИЯ'!AL371/1000</f>
        <v>60850.455299999994</v>
      </c>
    </row>
    <row r="100" spans="1:6">
      <c r="A100" s="509" t="s">
        <v>246</v>
      </c>
      <c r="B100" s="512">
        <f>B99-$B$6</f>
        <v>25466.6505</v>
      </c>
      <c r="F100" s="508">
        <f t="shared" ref="F100:F111" si="26">F99-$F$97</f>
        <v>60573.827035171045</v>
      </c>
    </row>
    <row r="101" spans="1:6">
      <c r="A101" s="509" t="s">
        <v>247</v>
      </c>
      <c r="B101" s="512">
        <f>B100-$B$6</f>
        <v>25047.748</v>
      </c>
      <c r="F101" s="508">
        <f t="shared" si="26"/>
        <v>60297.198770342096</v>
      </c>
    </row>
    <row r="102" spans="1:6">
      <c r="A102" s="509" t="s">
        <v>248</v>
      </c>
      <c r="B102" s="512">
        <f>B101-$D$6</f>
        <v>25026.880000000001</v>
      </c>
      <c r="F102" s="508">
        <f t="shared" si="26"/>
        <v>60020.570505513148</v>
      </c>
    </row>
    <row r="103" spans="1:6">
      <c r="A103" s="509" t="s">
        <v>249</v>
      </c>
      <c r="B103" s="512">
        <f>B102-$D$6</f>
        <v>25006.012000000002</v>
      </c>
      <c r="D103" s="513"/>
      <c r="F103" s="508">
        <f t="shared" si="26"/>
        <v>59743.942240684199</v>
      </c>
    </row>
    <row r="104" spans="1:6">
      <c r="A104" s="509" t="s">
        <v>250</v>
      </c>
      <c r="B104" s="512">
        <f>B103-$D$6</f>
        <v>24985.144000000004</v>
      </c>
      <c r="D104" s="513"/>
      <c r="F104" s="508">
        <f t="shared" si="26"/>
        <v>59467.31397585525</v>
      </c>
    </row>
    <row r="105" spans="1:6">
      <c r="A105" s="509" t="s">
        <v>251</v>
      </c>
      <c r="B105" s="512">
        <f>B104-$E$6</f>
        <v>24964.618000000002</v>
      </c>
      <c r="F105" s="508">
        <f t="shared" si="26"/>
        <v>59190.685711026301</v>
      </c>
    </row>
    <row r="106" spans="1:6">
      <c r="A106" s="509" t="s">
        <v>252</v>
      </c>
      <c r="B106" s="512">
        <f t="shared" ref="B106:B111" si="27">B105-$E$6</f>
        <v>24944.092000000001</v>
      </c>
      <c r="F106" s="508">
        <f t="shared" si="26"/>
        <v>58914.057446197352</v>
      </c>
    </row>
    <row r="107" spans="1:6">
      <c r="A107" s="509" t="s">
        <v>253</v>
      </c>
      <c r="B107" s="512">
        <f t="shared" si="27"/>
        <v>24923.565999999999</v>
      </c>
      <c r="F107" s="508">
        <f t="shared" si="26"/>
        <v>58637.429181368403</v>
      </c>
    </row>
    <row r="108" spans="1:6">
      <c r="A108" s="509" t="s">
        <v>254</v>
      </c>
      <c r="B108" s="512">
        <f t="shared" si="27"/>
        <v>24903.039999999997</v>
      </c>
      <c r="F108" s="508">
        <f t="shared" si="26"/>
        <v>58360.800916539454</v>
      </c>
    </row>
    <row r="109" spans="1:6">
      <c r="A109" s="509" t="s">
        <v>255</v>
      </c>
      <c r="B109" s="512">
        <f t="shared" si="27"/>
        <v>24882.513999999996</v>
      </c>
      <c r="F109" s="508">
        <f t="shared" si="26"/>
        <v>58084.172651710505</v>
      </c>
    </row>
    <row r="110" spans="1:6">
      <c r="A110" s="509" t="s">
        <v>256</v>
      </c>
      <c r="B110" s="512">
        <f t="shared" si="27"/>
        <v>24861.987999999994</v>
      </c>
      <c r="F110" s="508">
        <f t="shared" si="26"/>
        <v>57807.544386881556</v>
      </c>
    </row>
    <row r="111" spans="1:6" ht="15.75">
      <c r="A111" s="509" t="s">
        <v>257</v>
      </c>
      <c r="B111" s="512">
        <f t="shared" si="27"/>
        <v>24841.461999999992</v>
      </c>
      <c r="F111" s="508">
        <f t="shared" si="26"/>
        <v>57530.916122052608</v>
      </c>
    </row>
    <row r="112" spans="1:6" ht="15.75">
      <c r="A112" s="509" t="s">
        <v>258</v>
      </c>
      <c r="B112" s="508">
        <f>(B99+B100+B101+B102)/4</f>
        <v>25356.707875</v>
      </c>
      <c r="F112" s="508">
        <f>(F99+F100+F101+F102)/4</f>
        <v>60435.512902756571</v>
      </c>
    </row>
    <row r="113" spans="1:15" ht="28.5">
      <c r="A113" s="509" t="s">
        <v>259</v>
      </c>
      <c r="B113" s="508">
        <f>SUM(B99:B105)/7</f>
        <v>25197.515071428574</v>
      </c>
      <c r="F113" s="508">
        <f>SUM(F99:F105)/7</f>
        <v>60020.570505513148</v>
      </c>
    </row>
    <row r="114" spans="1:15" ht="28.5">
      <c r="A114" s="509" t="s">
        <v>260</v>
      </c>
      <c r="B114" s="508">
        <f>SUM(B99:B108)/10</f>
        <v>25115.33035</v>
      </c>
      <c r="F114" s="508">
        <f>SUM(F99:F108)/10</f>
        <v>59605.628108269731</v>
      </c>
    </row>
    <row r="115" spans="1:15" ht="15.75">
      <c r="A115" s="514" t="s">
        <v>261</v>
      </c>
      <c r="B115" s="508">
        <f>B112*0.022*0.25</f>
        <v>139.4618933125</v>
      </c>
      <c r="F115" s="508">
        <f>F112*0.022*0.25</f>
        <v>332.39532096516115</v>
      </c>
    </row>
    <row r="116" spans="1:15" ht="15.75">
      <c r="A116" s="514" t="s">
        <v>262</v>
      </c>
      <c r="B116" s="508">
        <f>B113*0.022*0.25</f>
        <v>138.58633289285714</v>
      </c>
      <c r="F116" s="508">
        <f>F113*0.022*0.25</f>
        <v>330.11313778032229</v>
      </c>
    </row>
    <row r="117" spans="1:15" ht="15.75">
      <c r="A117" s="514" t="s">
        <v>263</v>
      </c>
      <c r="B117" s="508">
        <f>B114*0.022*0.25</f>
        <v>138.13431692499998</v>
      </c>
      <c r="F117" s="508">
        <f>F114*0.022*0.25</f>
        <v>327.83095459548349</v>
      </c>
    </row>
    <row r="118" spans="1:15" ht="15.75">
      <c r="A118" s="514" t="s">
        <v>264</v>
      </c>
      <c r="B118" s="503">
        <f>B98*0.022</f>
        <v>551.25106807692305</v>
      </c>
      <c r="F118" s="515">
        <f>F98*0.022</f>
        <v>1302.1950856425785</v>
      </c>
      <c r="O118" t="s">
        <v>232</v>
      </c>
    </row>
    <row r="119" spans="1:15" ht="15.75">
      <c r="A119" s="514" t="s">
        <v>265</v>
      </c>
      <c r="B119" s="508">
        <f>B118-(B115+B116+B117)</f>
        <v>135.06852494656596</v>
      </c>
      <c r="F119" s="508">
        <f>F118-(F115+F116+F117)</f>
        <v>311.85567230161155</v>
      </c>
    </row>
    <row r="121" spans="1:15">
      <c r="A121" s="516" t="s">
        <v>266</v>
      </c>
      <c r="B121" s="492"/>
      <c r="C121" s="492"/>
      <c r="D121" s="492"/>
      <c r="E121" s="492"/>
      <c r="F121" s="517"/>
    </row>
  </sheetData>
  <mergeCells count="6">
    <mergeCell ref="H2:J2"/>
    <mergeCell ref="L2:L5"/>
    <mergeCell ref="H33:J33"/>
    <mergeCell ref="L33:L36"/>
    <mergeCell ref="H63:J63"/>
    <mergeCell ref="L63:L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CCFFCC"/>
    <pageSetUpPr fitToPage="1"/>
  </sheetPr>
  <dimension ref="B1:O19"/>
  <sheetViews>
    <sheetView view="pageBreakPreview" zoomScale="6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9.140625" style="13"/>
    <col min="2" max="2" width="20.7109375" style="13" customWidth="1"/>
    <col min="3" max="3" width="20.7109375" style="20" customWidth="1"/>
    <col min="4" max="9" width="20.7109375" style="13" customWidth="1"/>
    <col min="10" max="10" width="18.7109375" style="13" customWidth="1"/>
    <col min="11" max="11" width="16.42578125" style="13" customWidth="1"/>
    <col min="12" max="12" width="15.7109375" style="13" customWidth="1"/>
    <col min="13" max="13" width="19.5703125" style="13" customWidth="1"/>
    <col min="14" max="14" width="20.7109375" style="13" customWidth="1"/>
    <col min="15" max="15" width="14.7109375" style="13" customWidth="1"/>
    <col min="16" max="19" width="20.7109375" style="13" customWidth="1"/>
    <col min="20" max="16384" width="9.140625" style="13"/>
  </cols>
  <sheetData>
    <row r="1" spans="2:15" ht="18.75">
      <c r="B1" s="703" t="s">
        <v>203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</row>
    <row r="2" spans="2:15">
      <c r="B2" s="30"/>
      <c r="C2" s="21"/>
    </row>
    <row r="3" spans="2:15" ht="18.75">
      <c r="B3" s="704" t="s">
        <v>204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</row>
    <row r="4" spans="2:15" ht="18.75">
      <c r="B4" s="16"/>
      <c r="C4" s="22"/>
    </row>
    <row r="5" spans="2:15" ht="75">
      <c r="B5" s="14" t="s">
        <v>135</v>
      </c>
      <c r="C5" s="14" t="s">
        <v>188</v>
      </c>
      <c r="D5" s="14" t="s">
        <v>197</v>
      </c>
      <c r="E5" s="14" t="s">
        <v>136</v>
      </c>
      <c r="F5" s="14" t="s">
        <v>189</v>
      </c>
      <c r="G5" s="14" t="s">
        <v>190</v>
      </c>
      <c r="H5" s="14" t="s">
        <v>205</v>
      </c>
      <c r="I5" s="14" t="s">
        <v>191</v>
      </c>
      <c r="J5" s="14" t="s">
        <v>206</v>
      </c>
      <c r="K5" s="14" t="s">
        <v>207</v>
      </c>
      <c r="L5" s="23" t="s">
        <v>208</v>
      </c>
      <c r="M5" s="23" t="s">
        <v>198</v>
      </c>
      <c r="N5" s="23" t="s">
        <v>209</v>
      </c>
      <c r="O5" s="23" t="s">
        <v>199</v>
      </c>
    </row>
    <row r="6" spans="2:15" ht="17.45" customHeight="1"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23">
        <v>11</v>
      </c>
      <c r="M6" s="23">
        <v>12</v>
      </c>
      <c r="N6" s="23">
        <v>13</v>
      </c>
      <c r="O6" s="23">
        <v>14</v>
      </c>
    </row>
    <row r="7" spans="2:15" ht="45">
      <c r="B7" s="14" t="s">
        <v>192</v>
      </c>
      <c r="C7" s="14"/>
      <c r="D7" s="24"/>
      <c r="E7" s="25"/>
      <c r="F7" s="14"/>
      <c r="G7" s="14"/>
      <c r="H7" s="24"/>
      <c r="I7" s="24"/>
      <c r="J7" s="24"/>
      <c r="K7" s="24"/>
      <c r="L7" s="26"/>
      <c r="M7" s="26"/>
      <c r="N7" s="26"/>
      <c r="O7" s="23"/>
    </row>
    <row r="8" spans="2:15">
      <c r="B8" s="14" t="s">
        <v>193</v>
      </c>
      <c r="C8" s="14"/>
      <c r="D8" s="24"/>
      <c r="E8" s="25"/>
      <c r="F8" s="14"/>
      <c r="G8" s="14"/>
      <c r="H8" s="24"/>
      <c r="I8" s="24"/>
      <c r="J8" s="24"/>
      <c r="K8" s="24"/>
      <c r="L8" s="26"/>
      <c r="M8" s="26"/>
      <c r="N8" s="26"/>
      <c r="O8" s="23"/>
    </row>
    <row r="9" spans="2:15" ht="60">
      <c r="B9" s="14" t="s">
        <v>194</v>
      </c>
      <c r="C9" s="14"/>
      <c r="D9" s="24"/>
      <c r="E9" s="25"/>
      <c r="F9" s="14"/>
      <c r="G9" s="14"/>
      <c r="H9" s="24"/>
      <c r="I9" s="24"/>
      <c r="J9" s="24"/>
      <c r="K9" s="24"/>
      <c r="L9" s="26"/>
      <c r="M9" s="26"/>
      <c r="N9" s="26"/>
      <c r="O9" s="23"/>
    </row>
    <row r="10" spans="2:15">
      <c r="B10" s="14" t="s">
        <v>193</v>
      </c>
      <c r="C10" s="14"/>
      <c r="D10" s="24"/>
      <c r="E10" s="25"/>
      <c r="F10" s="14"/>
      <c r="G10" s="14"/>
      <c r="H10" s="24"/>
      <c r="I10" s="24"/>
      <c r="J10" s="24"/>
      <c r="K10" s="24"/>
      <c r="L10" s="26"/>
      <c r="M10" s="26"/>
      <c r="N10" s="26"/>
      <c r="O10" s="23"/>
    </row>
    <row r="11" spans="2:15">
      <c r="B11" s="14" t="s">
        <v>195</v>
      </c>
      <c r="C11" s="14"/>
      <c r="D11" s="24"/>
      <c r="E11" s="25"/>
      <c r="F11" s="14"/>
      <c r="G11" s="14"/>
      <c r="H11" s="24"/>
      <c r="I11" s="24"/>
      <c r="J11" s="24"/>
      <c r="K11" s="24"/>
      <c r="L11" s="26"/>
      <c r="M11" s="26"/>
      <c r="N11" s="26"/>
      <c r="O11" s="23"/>
    </row>
    <row r="12" spans="2:15">
      <c r="B12" s="14" t="s">
        <v>193</v>
      </c>
      <c r="C12" s="14"/>
      <c r="D12" s="27"/>
      <c r="E12" s="28"/>
      <c r="F12" s="29"/>
      <c r="G12" s="29"/>
      <c r="H12" s="27"/>
      <c r="I12" s="27"/>
      <c r="J12" s="27"/>
      <c r="K12" s="27"/>
      <c r="L12" s="26"/>
      <c r="M12" s="26"/>
      <c r="N12" s="26"/>
      <c r="O12" s="23"/>
    </row>
    <row r="13" spans="2:15" ht="45">
      <c r="B13" s="14" t="s">
        <v>196</v>
      </c>
      <c r="C13" s="14"/>
      <c r="D13" s="27"/>
      <c r="E13" s="28"/>
      <c r="F13" s="29"/>
      <c r="G13" s="29"/>
      <c r="H13" s="27"/>
      <c r="I13" s="27"/>
      <c r="J13" s="27"/>
      <c r="K13" s="27"/>
      <c r="L13" s="26"/>
      <c r="M13" s="26"/>
      <c r="N13" s="26"/>
      <c r="O13" s="23"/>
    </row>
    <row r="14" spans="2:15">
      <c r="B14" s="14" t="s">
        <v>193</v>
      </c>
      <c r="C14" s="14"/>
      <c r="D14" s="27"/>
      <c r="E14" s="28"/>
      <c r="F14" s="29"/>
      <c r="G14" s="29"/>
      <c r="H14" s="27"/>
      <c r="I14" s="27"/>
      <c r="J14" s="27"/>
      <c r="K14" s="27"/>
      <c r="L14" s="26"/>
      <c r="M14" s="26"/>
      <c r="N14" s="26"/>
      <c r="O14" s="23"/>
    </row>
    <row r="15" spans="2:15">
      <c r="B15" s="15" t="s">
        <v>137</v>
      </c>
      <c r="C15" s="15"/>
      <c r="D15" s="27"/>
      <c r="E15" s="28"/>
      <c r="F15" s="29"/>
      <c r="G15" s="29"/>
      <c r="H15" s="27"/>
      <c r="I15" s="27"/>
      <c r="J15" s="27"/>
      <c r="K15" s="27"/>
      <c r="L15" s="26"/>
      <c r="M15" s="26"/>
      <c r="N15" s="36"/>
      <c r="O15" s="23"/>
    </row>
    <row r="16" spans="2:15" ht="18.75">
      <c r="B16" s="16"/>
      <c r="C16" s="22"/>
    </row>
    <row r="17" spans="2:13" ht="15.75">
      <c r="B17" s="18" t="s">
        <v>210</v>
      </c>
      <c r="C17" s="18"/>
      <c r="I17" s="18" t="s">
        <v>200</v>
      </c>
    </row>
    <row r="18" spans="2:13" ht="15.75">
      <c r="C18" s="18" t="s">
        <v>201</v>
      </c>
      <c r="J18" s="18" t="s">
        <v>202</v>
      </c>
      <c r="M18" s="18"/>
    </row>
    <row r="19" spans="2:13" ht="18.75">
      <c r="B19" s="17" t="s">
        <v>134</v>
      </c>
      <c r="C19" s="17"/>
    </row>
  </sheetData>
  <mergeCells count="2">
    <mergeCell ref="B1:O1"/>
    <mergeCell ref="B3:N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CCFFCC"/>
    <pageSetUpPr fitToPage="1"/>
  </sheetPr>
  <dimension ref="B1:P19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5"/>
  <cols>
    <col min="1" max="1" width="9.140625" style="13"/>
    <col min="2" max="2" width="20.7109375" style="13" customWidth="1"/>
    <col min="3" max="3" width="20.7109375" style="20" customWidth="1"/>
    <col min="4" max="9" width="20.7109375" style="13" customWidth="1"/>
    <col min="10" max="10" width="18.7109375" style="13" customWidth="1"/>
    <col min="11" max="11" width="16.42578125" style="13" customWidth="1"/>
    <col min="12" max="12" width="15.7109375" style="13" customWidth="1"/>
    <col min="13" max="13" width="19.5703125" style="13" customWidth="1"/>
    <col min="14" max="19" width="20.7109375" style="13" customWidth="1"/>
    <col min="20" max="16384" width="9.140625" style="13"/>
  </cols>
  <sheetData>
    <row r="1" spans="2:16" ht="18.75">
      <c r="B1" s="703" t="s">
        <v>212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</row>
    <row r="2" spans="2:16">
      <c r="B2" s="30"/>
      <c r="C2" s="21"/>
    </row>
    <row r="3" spans="2:16" ht="18.75">
      <c r="B3" s="704" t="s">
        <v>211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</row>
    <row r="4" spans="2:16" ht="18.75">
      <c r="B4" s="16"/>
      <c r="C4" s="22"/>
    </row>
    <row r="5" spans="2:16">
      <c r="B5" s="14"/>
      <c r="C5" s="14"/>
      <c r="D5" s="14"/>
      <c r="E5" s="14"/>
      <c r="F5" s="14"/>
      <c r="G5" s="14"/>
      <c r="H5" s="14"/>
      <c r="I5" s="14"/>
      <c r="J5" s="14"/>
      <c r="K5" s="14"/>
      <c r="L5" s="23"/>
      <c r="M5" s="23"/>
      <c r="N5" s="31">
        <v>2016</v>
      </c>
      <c r="O5" s="31">
        <v>2017</v>
      </c>
      <c r="P5" s="35">
        <v>2018</v>
      </c>
    </row>
    <row r="6" spans="2:16" ht="17.4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23"/>
      <c r="M6" s="23"/>
      <c r="N6" s="23"/>
      <c r="O6" s="23"/>
      <c r="P6" s="19"/>
    </row>
    <row r="7" spans="2:16">
      <c r="B7" s="14"/>
      <c r="C7" s="14"/>
      <c r="D7" s="24"/>
      <c r="E7" s="25"/>
      <c r="F7" s="14"/>
      <c r="G7" s="14"/>
      <c r="H7" s="24"/>
      <c r="I7" s="24"/>
      <c r="J7" s="24"/>
      <c r="K7" s="24"/>
      <c r="L7" s="26"/>
      <c r="M7" s="26"/>
      <c r="N7" s="26"/>
      <c r="O7" s="23"/>
      <c r="P7" s="19"/>
    </row>
    <row r="8" spans="2:16">
      <c r="B8" s="14"/>
      <c r="C8" s="14"/>
      <c r="D8" s="24"/>
      <c r="E8" s="25"/>
      <c r="F8" s="14"/>
      <c r="G8" s="14"/>
      <c r="H8" s="24"/>
      <c r="I8" s="24"/>
      <c r="J8" s="24"/>
      <c r="K8" s="24"/>
      <c r="L8" s="26"/>
      <c r="M8" s="26"/>
      <c r="N8" s="26"/>
      <c r="O8" s="23"/>
      <c r="P8" s="19"/>
    </row>
    <row r="9" spans="2:16">
      <c r="B9" s="14"/>
      <c r="C9" s="14"/>
      <c r="D9" s="24"/>
      <c r="E9" s="25"/>
      <c r="F9" s="14"/>
      <c r="G9" s="14"/>
      <c r="H9" s="24"/>
      <c r="I9" s="24"/>
      <c r="J9" s="24"/>
      <c r="K9" s="24"/>
      <c r="L9" s="26"/>
      <c r="M9" s="26"/>
      <c r="N9" s="26"/>
      <c r="O9" s="23"/>
      <c r="P9" s="19"/>
    </row>
    <row r="10" spans="2:16">
      <c r="B10" s="14"/>
      <c r="C10" s="14"/>
      <c r="D10" s="24"/>
      <c r="E10" s="25"/>
      <c r="F10" s="14"/>
      <c r="G10" s="14"/>
      <c r="H10" s="24"/>
      <c r="I10" s="24"/>
      <c r="J10" s="24"/>
      <c r="K10" s="24"/>
      <c r="L10" s="26"/>
      <c r="M10" s="26"/>
      <c r="N10" s="26"/>
      <c r="O10" s="23"/>
      <c r="P10" s="19"/>
    </row>
    <row r="11" spans="2:16">
      <c r="B11" s="14"/>
      <c r="C11" s="14"/>
      <c r="D11" s="24"/>
      <c r="E11" s="25"/>
      <c r="F11" s="14"/>
      <c r="G11" s="14"/>
      <c r="H11" s="24"/>
      <c r="I11" s="24"/>
      <c r="J11" s="24"/>
      <c r="K11" s="24"/>
      <c r="L11" s="26"/>
      <c r="M11" s="26"/>
      <c r="N11" s="26"/>
      <c r="O11" s="23"/>
      <c r="P11" s="19"/>
    </row>
    <row r="12" spans="2:16">
      <c r="B12" s="14"/>
      <c r="C12" s="14"/>
      <c r="D12" s="27"/>
      <c r="E12" s="28"/>
      <c r="F12" s="29"/>
      <c r="G12" s="29"/>
      <c r="H12" s="27"/>
      <c r="I12" s="27"/>
      <c r="J12" s="27"/>
      <c r="K12" s="27"/>
      <c r="L12" s="26"/>
      <c r="M12" s="26"/>
      <c r="N12" s="26"/>
      <c r="O12" s="23"/>
      <c r="P12" s="19"/>
    </row>
    <row r="13" spans="2:16">
      <c r="B13" s="14"/>
      <c r="C13" s="14"/>
      <c r="D13" s="27"/>
      <c r="E13" s="28"/>
      <c r="F13" s="29"/>
      <c r="G13" s="29"/>
      <c r="H13" s="27"/>
      <c r="I13" s="27"/>
      <c r="J13" s="27"/>
      <c r="K13" s="27"/>
      <c r="L13" s="26"/>
      <c r="M13" s="26"/>
      <c r="N13" s="26"/>
      <c r="O13" s="23"/>
      <c r="P13" s="19"/>
    </row>
    <row r="14" spans="2:16">
      <c r="B14" s="14"/>
      <c r="C14" s="14"/>
      <c r="D14" s="27"/>
      <c r="E14" s="28"/>
      <c r="F14" s="29"/>
      <c r="G14" s="29"/>
      <c r="H14" s="27"/>
      <c r="I14" s="27"/>
      <c r="J14" s="27"/>
      <c r="K14" s="27"/>
      <c r="L14" s="26"/>
      <c r="M14" s="26"/>
      <c r="N14" s="26"/>
      <c r="O14" s="23"/>
      <c r="P14" s="19"/>
    </row>
    <row r="15" spans="2:16">
      <c r="B15" s="15"/>
      <c r="C15" s="15"/>
      <c r="D15" s="27"/>
      <c r="E15" s="28"/>
      <c r="F15" s="29"/>
      <c r="G15" s="29"/>
      <c r="H15" s="27"/>
      <c r="I15" s="27"/>
      <c r="J15" s="27"/>
      <c r="K15" s="27"/>
      <c r="L15" s="26"/>
      <c r="M15" s="26"/>
      <c r="N15" s="32"/>
      <c r="O15" s="33"/>
      <c r="P15" s="34"/>
    </row>
    <row r="16" spans="2:16" ht="18.75">
      <c r="B16" s="16"/>
      <c r="C16" s="22"/>
    </row>
    <row r="17" spans="2:13" ht="15.75">
      <c r="B17" s="18" t="s">
        <v>210</v>
      </c>
      <c r="C17" s="18"/>
      <c r="I17" s="18" t="s">
        <v>200</v>
      </c>
    </row>
    <row r="18" spans="2:13" ht="15.75">
      <c r="C18" s="18" t="s">
        <v>201</v>
      </c>
      <c r="J18" s="18" t="s">
        <v>202</v>
      </c>
      <c r="M18" s="18"/>
    </row>
    <row r="19" spans="2:13" ht="18.75">
      <c r="B19" s="17" t="s">
        <v>134</v>
      </c>
      <c r="C19" s="17"/>
    </row>
  </sheetData>
  <mergeCells count="2">
    <mergeCell ref="B3:N3"/>
    <mergeCell ref="B1:P1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E7:H47"/>
  <sheetViews>
    <sheetView workbookViewId="0">
      <selection activeCell="G17" sqref="G17"/>
    </sheetView>
  </sheetViews>
  <sheetFormatPr defaultRowHeight="12.75"/>
  <cols>
    <col min="5" max="5" width="33.140625" customWidth="1"/>
    <col min="6" max="6" width="24.5703125" customWidth="1"/>
    <col min="7" max="7" width="48.140625" customWidth="1"/>
  </cols>
  <sheetData>
    <row r="7" spans="5:8" ht="13.5" thickBot="1"/>
    <row r="8" spans="5:8" ht="20.25" thickTop="1" thickBot="1">
      <c r="E8" s="12" t="s">
        <v>142</v>
      </c>
      <c r="F8" s="12" t="s">
        <v>186</v>
      </c>
      <c r="G8" s="11" t="s">
        <v>187</v>
      </c>
    </row>
    <row r="9" spans="5:8" ht="13.5" thickBot="1">
      <c r="E9" s="705" t="s">
        <v>143</v>
      </c>
      <c r="F9" s="706"/>
      <c r="G9" s="707"/>
    </row>
    <row r="10" spans="5:8" ht="13.5" thickBot="1">
      <c r="E10" s="3" t="s">
        <v>144</v>
      </c>
      <c r="F10" s="2">
        <v>0.15</v>
      </c>
      <c r="G10" s="4">
        <v>150</v>
      </c>
    </row>
    <row r="11" spans="5:8" ht="13.5" thickBot="1">
      <c r="E11" s="3" t="s">
        <v>145</v>
      </c>
      <c r="F11" s="2">
        <v>0.39</v>
      </c>
      <c r="G11" s="4">
        <v>390</v>
      </c>
    </row>
    <row r="12" spans="5:8" ht="13.5" thickBot="1">
      <c r="E12" s="3" t="s">
        <v>146</v>
      </c>
      <c r="F12" s="2">
        <v>0.45</v>
      </c>
      <c r="G12" s="4">
        <v>450</v>
      </c>
      <c r="H12">
        <f>(G12+G18)/2</f>
        <v>500</v>
      </c>
    </row>
    <row r="13" spans="5:8" ht="13.5" thickBot="1">
      <c r="E13" s="3" t="s">
        <v>147</v>
      </c>
      <c r="F13" s="2">
        <v>0.46</v>
      </c>
      <c r="G13" s="4">
        <v>460</v>
      </c>
    </row>
    <row r="14" spans="5:8" ht="13.5" thickBot="1">
      <c r="E14" s="3" t="s">
        <v>148</v>
      </c>
      <c r="F14" s="2" t="s">
        <v>149</v>
      </c>
      <c r="G14" s="4" t="s">
        <v>150</v>
      </c>
    </row>
    <row r="15" spans="5:8" ht="15.75" thickBot="1">
      <c r="E15" s="5" t="s">
        <v>151</v>
      </c>
      <c r="F15" s="2">
        <v>0.51</v>
      </c>
      <c r="G15" s="4">
        <v>510</v>
      </c>
    </row>
    <row r="16" spans="5:8" ht="15.75" thickBot="1">
      <c r="E16" s="5" t="s">
        <v>152</v>
      </c>
      <c r="F16" s="2">
        <v>0.52</v>
      </c>
      <c r="G16" s="4">
        <v>520</v>
      </c>
    </row>
    <row r="17" spans="5:8" ht="15.75" thickBot="1">
      <c r="E17" s="5" t="s">
        <v>153</v>
      </c>
      <c r="F17" s="2">
        <v>0.53</v>
      </c>
      <c r="G17" s="4">
        <v>530</v>
      </c>
    </row>
    <row r="18" spans="5:8" ht="15.75" thickBot="1">
      <c r="E18" s="5" t="s">
        <v>154</v>
      </c>
      <c r="F18" s="2">
        <v>0.55000000000000004</v>
      </c>
      <c r="G18" s="4">
        <v>550</v>
      </c>
    </row>
    <row r="19" spans="5:8" ht="13.5" thickBot="1">
      <c r="E19" s="705" t="s">
        <v>155</v>
      </c>
      <c r="F19" s="706"/>
      <c r="G19" s="707"/>
    </row>
    <row r="20" spans="5:8" ht="13.5" thickBot="1">
      <c r="E20" s="3" t="s">
        <v>156</v>
      </c>
      <c r="F20" s="2">
        <v>0.56000000000000005</v>
      </c>
      <c r="G20" s="4">
        <v>560</v>
      </c>
    </row>
    <row r="21" spans="5:8" ht="13.5" thickBot="1">
      <c r="E21" s="3" t="s">
        <v>157</v>
      </c>
      <c r="F21" s="2">
        <v>0.57999999999999996</v>
      </c>
      <c r="G21" s="4">
        <v>580</v>
      </c>
    </row>
    <row r="22" spans="5:8" ht="13.5" thickBot="1">
      <c r="E22" s="3" t="s">
        <v>158</v>
      </c>
      <c r="F22" s="2">
        <v>0.6</v>
      </c>
      <c r="G22" s="4">
        <v>600</v>
      </c>
    </row>
    <row r="23" spans="5:8" ht="13.5" thickBot="1">
      <c r="E23" s="3" t="s">
        <v>159</v>
      </c>
      <c r="F23" s="2" t="s">
        <v>160</v>
      </c>
      <c r="G23" s="4" t="s">
        <v>161</v>
      </c>
    </row>
    <row r="24" spans="5:8" ht="13.5" thickBot="1">
      <c r="E24" s="3" t="s">
        <v>162</v>
      </c>
      <c r="F24" s="2">
        <v>0.64</v>
      </c>
      <c r="G24" s="4">
        <v>640</v>
      </c>
    </row>
    <row r="25" spans="5:8" ht="13.5" thickBot="1">
      <c r="E25" s="3" t="s">
        <v>163</v>
      </c>
      <c r="F25" s="2">
        <v>0.65</v>
      </c>
      <c r="G25" s="4">
        <v>650</v>
      </c>
      <c r="H25">
        <f>(G20+G35)/2</f>
        <v>630</v>
      </c>
    </row>
    <row r="26" spans="5:8" ht="13.5" thickBot="1">
      <c r="E26" s="3" t="s">
        <v>164</v>
      </c>
      <c r="F26" s="2">
        <v>0.65</v>
      </c>
      <c r="G26" s="4">
        <v>650</v>
      </c>
    </row>
    <row r="27" spans="5:8" ht="13.5" thickBot="1">
      <c r="E27" s="3" t="s">
        <v>165</v>
      </c>
      <c r="F27" s="2">
        <v>0.65</v>
      </c>
      <c r="G27" s="4">
        <v>650</v>
      </c>
    </row>
    <row r="28" spans="5:8" ht="13.5" thickBot="1">
      <c r="E28" s="3" t="s">
        <v>166</v>
      </c>
      <c r="F28" s="2">
        <v>0.65</v>
      </c>
      <c r="G28" s="4">
        <v>650</v>
      </c>
    </row>
    <row r="29" spans="5:8" ht="13.5" thickBot="1">
      <c r="E29" s="3" t="s">
        <v>157</v>
      </c>
      <c r="F29" s="2">
        <v>0.66</v>
      </c>
      <c r="G29" s="4">
        <v>660</v>
      </c>
    </row>
    <row r="30" spans="5:8" ht="13.5" thickBot="1">
      <c r="E30" s="3" t="s">
        <v>167</v>
      </c>
      <c r="F30" s="2">
        <v>0.66</v>
      </c>
      <c r="G30" s="4">
        <v>660</v>
      </c>
    </row>
    <row r="31" spans="5:8" ht="13.5" thickBot="1">
      <c r="E31" s="3" t="s">
        <v>168</v>
      </c>
      <c r="F31" s="2">
        <v>0.67</v>
      </c>
      <c r="G31" s="4">
        <v>670</v>
      </c>
    </row>
    <row r="32" spans="5:8" ht="13.5" thickBot="1">
      <c r="E32" s="3" t="s">
        <v>166</v>
      </c>
      <c r="F32" s="2">
        <v>0.68</v>
      </c>
      <c r="G32" s="4">
        <v>680</v>
      </c>
    </row>
    <row r="33" spans="5:8" ht="13.5" thickBot="1">
      <c r="E33" s="3" t="s">
        <v>169</v>
      </c>
      <c r="F33" s="2">
        <v>0.69</v>
      </c>
      <c r="G33" s="4">
        <v>690</v>
      </c>
    </row>
    <row r="34" spans="5:8" ht="13.5" thickBot="1">
      <c r="E34" s="3" t="s">
        <v>170</v>
      </c>
      <c r="F34" s="2">
        <v>0.7</v>
      </c>
      <c r="G34" s="4">
        <v>700</v>
      </c>
    </row>
    <row r="35" spans="5:8" ht="13.5" thickBot="1">
      <c r="E35" s="3" t="s">
        <v>171</v>
      </c>
      <c r="F35" s="2">
        <v>0.7</v>
      </c>
      <c r="G35" s="4">
        <v>700</v>
      </c>
    </row>
    <row r="36" spans="5:8" ht="13.5" thickBot="1">
      <c r="E36" s="705" t="s">
        <v>172</v>
      </c>
      <c r="F36" s="706"/>
      <c r="G36" s="707"/>
    </row>
    <row r="37" spans="5:8" ht="13.5" thickBot="1">
      <c r="E37" s="3" t="s">
        <v>173</v>
      </c>
      <c r="F37" s="2">
        <v>0.75</v>
      </c>
      <c r="G37" s="4">
        <v>750</v>
      </c>
    </row>
    <row r="38" spans="5:8" ht="13.5" thickBot="1">
      <c r="E38" s="3" t="s">
        <v>174</v>
      </c>
      <c r="F38" s="2">
        <v>0.8</v>
      </c>
      <c r="G38" s="4">
        <v>800</v>
      </c>
    </row>
    <row r="39" spans="5:8" ht="13.5" thickBot="1">
      <c r="E39" s="3" t="s">
        <v>175</v>
      </c>
      <c r="F39" s="2">
        <v>0.8</v>
      </c>
      <c r="G39" s="4">
        <v>800</v>
      </c>
    </row>
    <row r="40" spans="5:8" ht="13.5" thickBot="1">
      <c r="E40" s="3" t="s">
        <v>176</v>
      </c>
      <c r="F40" s="2">
        <v>0.83</v>
      </c>
      <c r="G40" s="4">
        <v>830</v>
      </c>
      <c r="H40">
        <f>(G37+G44)/2</f>
        <v>915</v>
      </c>
    </row>
    <row r="41" spans="5:8" ht="13.5" thickBot="1">
      <c r="E41" s="3" t="s">
        <v>177</v>
      </c>
      <c r="F41" s="2" t="s">
        <v>178</v>
      </c>
      <c r="G41" s="4" t="s">
        <v>179</v>
      </c>
    </row>
    <row r="42" spans="5:8" ht="13.5" thickBot="1">
      <c r="E42" s="3" t="s">
        <v>180</v>
      </c>
      <c r="F42" s="2">
        <v>0.9</v>
      </c>
      <c r="G42" s="4">
        <v>900</v>
      </c>
    </row>
    <row r="43" spans="5:8" ht="13.5" thickBot="1">
      <c r="E43" s="3" t="s">
        <v>181</v>
      </c>
      <c r="F43" s="2">
        <v>0.96</v>
      </c>
      <c r="G43" s="4">
        <v>960</v>
      </c>
    </row>
    <row r="44" spans="5:8" ht="13.5" thickBot="1">
      <c r="E44" s="6" t="s">
        <v>182</v>
      </c>
      <c r="F44" s="7">
        <v>1.08</v>
      </c>
      <c r="G44" s="8">
        <v>1080</v>
      </c>
    </row>
    <row r="45" spans="5:8" ht="27.75" thickTop="1">
      <c r="E45" s="9" t="s">
        <v>183</v>
      </c>
    </row>
    <row r="46" spans="5:8" ht="47.25">
      <c r="E46" s="10" t="s">
        <v>184</v>
      </c>
    </row>
    <row r="47" spans="5:8" ht="173.25">
      <c r="E47" s="10" t="s">
        <v>185</v>
      </c>
    </row>
  </sheetData>
  <mergeCells count="3">
    <mergeCell ref="E9:G9"/>
    <mergeCell ref="E19:G19"/>
    <mergeCell ref="E36:G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№1</vt:lpstr>
      <vt:lpstr>налог на им-во</vt:lpstr>
      <vt:lpstr>2.10 Аренда факт</vt:lpstr>
      <vt:lpstr>2.11 Концессия</vt:lpstr>
      <vt:lpstr>Лист3</vt:lpstr>
      <vt:lpstr>'2.10 Аренда факт'!Заголовки_для_печати</vt:lpstr>
      <vt:lpstr>'2.11 Концессия'!Заголовки_для_печати</vt:lpstr>
      <vt:lpstr>'Приложение №1'!Заголовки_для_печати</vt:lpstr>
      <vt:lpstr>'2.10 Аренда факт'!Область_печати</vt:lpstr>
      <vt:lpstr>'2.11 Концессия'!Область_печати</vt:lpstr>
      <vt:lpstr>'Приложение №1'!Область_печати</vt:lpstr>
    </vt:vector>
  </TitlesOfParts>
  <Company>Энергетическая комиссия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РЭК</dc:creator>
  <cp:lastModifiedBy>1</cp:lastModifiedBy>
  <cp:lastPrinted>2017-12-05T12:23:13Z</cp:lastPrinted>
  <dcterms:created xsi:type="dcterms:W3CDTF">2002-09-05T09:37:59Z</dcterms:created>
  <dcterms:modified xsi:type="dcterms:W3CDTF">2018-01-16T10:59:19Z</dcterms:modified>
</cp:coreProperties>
</file>